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st\OneDrive\Documents\Simon\KCAC\"/>
    </mc:Choice>
  </mc:AlternateContent>
  <xr:revisionPtr revIDLastSave="0" documentId="8_{E92EAF82-C3C4-45A7-9C77-DDF16C88EA89}" xr6:coauthVersionLast="40" xr6:coauthVersionMax="40" xr10:uidLastSave="{00000000-0000-0000-0000-000000000000}"/>
  <bookViews>
    <workbookView xWindow="-108" yWindow="-108" windowWidth="23256" windowHeight="12576" tabRatio="939" xr2:uid="{00000000-000D-0000-FFFF-FFFF00000000}"/>
  </bookViews>
  <sheets>
    <sheet name="Events" sheetId="17" r:id="rId1"/>
    <sheet name="Overall Champs" sheetId="21" r:id="rId2"/>
    <sheet name=" xc Table" sheetId="22" r:id="rId3"/>
    <sheet name=" fell Table" sheetId="18" r:id="rId4"/>
    <sheet name=" extreme Table" sheetId="14" r:id="rId5"/>
    <sheet name=" Road Table" sheetId="19" r:id="rId6"/>
    <sheet name=" Marathon Results" sheetId="27" r:id="rId7"/>
    <sheet name=" xc results" sheetId="23" r:id="rId8"/>
    <sheet name=" extreme results" sheetId="15" r:id="rId9"/>
    <sheet name="ContactList" sheetId="28" state="hidden" r:id="rId10"/>
    <sheet name=" fell results" sheetId="8" r:id="rId11"/>
    <sheet name=" road results" sheetId="20" r:id="rId12"/>
    <sheet name="2017 marathon table" sheetId="26" r:id="rId13"/>
    <sheet name="Age Cat" sheetId="24" state="hidden" r:id="rId14"/>
  </sheets>
  <definedNames>
    <definedName name="_xlnm._FilterDatabase" localSheetId="4" hidden="1">' extreme Table'!$A$5:$N$26</definedName>
    <definedName name="_xlnm._FilterDatabase" localSheetId="10" hidden="1">' fell results'!$A$2:$D$25</definedName>
    <definedName name="_xlnm._FilterDatabase" localSheetId="3" hidden="1">' fell Table'!$A$12:$T$12</definedName>
    <definedName name="_xlnm._FilterDatabase" localSheetId="11" hidden="1">' road results'!$B$82:$C$94</definedName>
    <definedName name="_xlnm._FilterDatabase" localSheetId="5" hidden="1">' Road Table'!#REF!</definedName>
    <definedName name="_xlnm._FilterDatabase" localSheetId="7" hidden="1">' xc results'!$A$2:$D$17</definedName>
    <definedName name="_xlnm._FilterDatabase" localSheetId="2" hidden="1">' xc Table'!$A$3:$Q$14</definedName>
    <definedName name="_xlnm._FilterDatabase" localSheetId="13" hidden="1">'Age Cat'!$F$1:$G$263</definedName>
    <definedName name="_xlnm._FilterDatabase" localSheetId="9" hidden="1">ContactList!$A$1:$D$328</definedName>
    <definedName name="_xlnm._FilterDatabase" localSheetId="1" hidden="1">'Overall Champs'!#REF!</definedName>
    <definedName name="_xlnm.Print_Area" localSheetId="4">' extreme Table'!$A$1:$O$36</definedName>
    <definedName name="_xlnm.Print_Area" localSheetId="6">' Marathon Results'!$C$1:$T$29</definedName>
    <definedName name="_xlnm.Print_Area" localSheetId="5">' Road Table'!$A$1:$V$50</definedName>
    <definedName name="_xlnm.Print_Area" localSheetId="2">' xc Table'!$A$1:$S$53</definedName>
    <definedName name="_xlnm.Print_Area" localSheetId="12">'2017 marathon table'!$A$1:$U$80</definedName>
    <definedName name="_xlnm.Print_Area" localSheetId="1">'Overall Champs'!$A$1:$Y$58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21" l="1"/>
  <c r="Q13" i="21"/>
  <c r="E20" i="21"/>
  <c r="E21" i="21"/>
  <c r="L13" i="18"/>
  <c r="K13" i="18"/>
  <c r="J13" i="18"/>
  <c r="I13" i="18"/>
  <c r="H13" i="18"/>
  <c r="G13" i="18"/>
  <c r="F13" i="18"/>
  <c r="E13" i="18"/>
  <c r="D13" i="18"/>
  <c r="C13" i="18"/>
  <c r="L8" i="18"/>
  <c r="K8" i="18"/>
  <c r="J8" i="18"/>
  <c r="I8" i="18"/>
  <c r="H8" i="18"/>
  <c r="G8" i="18"/>
  <c r="E8" i="18"/>
  <c r="D8" i="18"/>
  <c r="C8" i="18"/>
  <c r="L7" i="18"/>
  <c r="K7" i="18"/>
  <c r="J7" i="18"/>
  <c r="I7" i="18"/>
  <c r="H7" i="18"/>
  <c r="G7" i="18"/>
  <c r="E7" i="18"/>
  <c r="D7" i="18"/>
  <c r="C7" i="18"/>
  <c r="L6" i="18"/>
  <c r="K6" i="18"/>
  <c r="J6" i="18"/>
  <c r="I6" i="18"/>
  <c r="H6" i="18"/>
  <c r="G6" i="18"/>
  <c r="E6" i="18"/>
  <c r="D6" i="18"/>
  <c r="C6" i="18"/>
  <c r="E13" i="21"/>
  <c r="E17" i="21"/>
  <c r="E15" i="21"/>
  <c r="Q14" i="21"/>
  <c r="F26" i="23"/>
  <c r="E26" i="23"/>
  <c r="F25" i="23"/>
  <c r="E25" i="23"/>
  <c r="F24" i="23"/>
  <c r="E24" i="23"/>
  <c r="F23" i="23"/>
  <c r="E23" i="23"/>
  <c r="F22" i="23"/>
  <c r="E22" i="23"/>
  <c r="F21" i="23"/>
  <c r="E21" i="23"/>
  <c r="I41" i="22"/>
  <c r="H41" i="22"/>
  <c r="G41" i="22"/>
  <c r="E41" i="22"/>
  <c r="D41" i="22"/>
  <c r="C41" i="22"/>
  <c r="I12" i="22"/>
  <c r="H12" i="22"/>
  <c r="G12" i="22"/>
  <c r="E12" i="22"/>
  <c r="D12" i="22"/>
  <c r="C12" i="22"/>
  <c r="I10" i="22"/>
  <c r="H10" i="22"/>
  <c r="G10" i="22"/>
  <c r="E10" i="22"/>
  <c r="D10" i="22"/>
  <c r="C10" i="22"/>
  <c r="G28" i="23"/>
  <c r="D28" i="23"/>
  <c r="C28" i="23"/>
  <c r="G27" i="23"/>
  <c r="D27" i="23"/>
  <c r="C27" i="23"/>
  <c r="G26" i="23"/>
  <c r="D26" i="23"/>
  <c r="C26" i="23"/>
  <c r="G25" i="23"/>
  <c r="D25" i="23"/>
  <c r="C25" i="23"/>
  <c r="G24" i="23"/>
  <c r="D24" i="23"/>
  <c r="C24" i="23"/>
  <c r="G23" i="23"/>
  <c r="D23" i="23"/>
  <c r="C23" i="23"/>
  <c r="G22" i="23"/>
  <c r="D22" i="23"/>
  <c r="C22" i="23"/>
  <c r="Q13" i="18" l="1"/>
  <c r="Q8" i="18"/>
  <c r="R13" i="18"/>
  <c r="O13" i="18"/>
  <c r="S13" i="18"/>
  <c r="P13" i="18"/>
  <c r="T13" i="18"/>
  <c r="M13" i="18"/>
  <c r="R8" i="18"/>
  <c r="Q6" i="18"/>
  <c r="T6" i="18"/>
  <c r="S6" i="18"/>
  <c r="T7" i="18"/>
  <c r="P6" i="18"/>
  <c r="M7" i="18"/>
  <c r="Q7" i="18"/>
  <c r="M6" i="18"/>
  <c r="R7" i="18"/>
  <c r="O8" i="18"/>
  <c r="S8" i="18"/>
  <c r="P8" i="18"/>
  <c r="T8" i="18"/>
  <c r="R6" i="18"/>
  <c r="O7" i="18"/>
  <c r="S7" i="18"/>
  <c r="O6" i="18"/>
  <c r="P7" i="18"/>
  <c r="M8" i="18"/>
  <c r="M41" i="22"/>
  <c r="N41" i="22"/>
  <c r="N12" i="22"/>
  <c r="K41" i="22"/>
  <c r="O41" i="22"/>
  <c r="P41" i="22"/>
  <c r="O12" i="22"/>
  <c r="Q10" i="22"/>
  <c r="N10" i="22"/>
  <c r="K12" i="22"/>
  <c r="K10" i="22"/>
  <c r="O10" i="22"/>
  <c r="P12" i="22"/>
  <c r="M12" i="22"/>
  <c r="Q12" i="22"/>
  <c r="P10" i="22"/>
  <c r="M10" i="22"/>
  <c r="C5" i="18"/>
  <c r="D5" i="18"/>
  <c r="E5" i="18"/>
  <c r="G5" i="18"/>
  <c r="H5" i="18"/>
  <c r="I5" i="18"/>
  <c r="J5" i="18"/>
  <c r="K5" i="18"/>
  <c r="L5" i="18"/>
  <c r="U13" i="18" l="1"/>
  <c r="N13" i="18"/>
  <c r="U8" i="18"/>
  <c r="N8" i="18"/>
  <c r="N7" i="18"/>
  <c r="U7" i="18"/>
  <c r="N6" i="18"/>
  <c r="U6" i="18"/>
  <c r="R12" i="22"/>
  <c r="L41" i="22"/>
  <c r="L10" i="22"/>
  <c r="L12" i="22"/>
  <c r="O5" i="18"/>
  <c r="R5" i="18"/>
  <c r="M5" i="18"/>
  <c r="Q5" i="18"/>
  <c r="T5" i="18"/>
  <c r="P5" i="18"/>
  <c r="S5" i="18"/>
  <c r="L43" i="19"/>
  <c r="K43" i="19"/>
  <c r="J43" i="19"/>
  <c r="I43" i="19"/>
  <c r="H43" i="19"/>
  <c r="G43" i="19"/>
  <c r="F43" i="19"/>
  <c r="E43" i="19"/>
  <c r="D43" i="19"/>
  <c r="C43" i="19"/>
  <c r="W25" i="27"/>
  <c r="V25" i="27"/>
  <c r="P25" i="27"/>
  <c r="N25" i="27"/>
  <c r="M25" i="27"/>
  <c r="L25" i="27"/>
  <c r="K25" i="27"/>
  <c r="J25" i="27"/>
  <c r="I25" i="27"/>
  <c r="H25" i="27"/>
  <c r="W27" i="27"/>
  <c r="V27" i="27"/>
  <c r="P27" i="27"/>
  <c r="N27" i="27"/>
  <c r="M27" i="27"/>
  <c r="L27" i="27"/>
  <c r="K27" i="27"/>
  <c r="J27" i="27"/>
  <c r="I27" i="27"/>
  <c r="H27" i="27"/>
  <c r="W21" i="27"/>
  <c r="V21" i="27"/>
  <c r="P21" i="27"/>
  <c r="N21" i="27"/>
  <c r="M21" i="27"/>
  <c r="L21" i="27"/>
  <c r="K21" i="27"/>
  <c r="J21" i="27"/>
  <c r="I21" i="27"/>
  <c r="H21" i="27"/>
  <c r="E104" i="23"/>
  <c r="F104" i="23"/>
  <c r="E105" i="23"/>
  <c r="F105" i="23"/>
  <c r="I42" i="22"/>
  <c r="H42" i="22"/>
  <c r="G42" i="22"/>
  <c r="E42" i="22"/>
  <c r="D42" i="22"/>
  <c r="C42" i="22"/>
  <c r="G105" i="23"/>
  <c r="D105" i="23"/>
  <c r="C105" i="23"/>
  <c r="U5" i="18" l="1"/>
  <c r="N5" i="18"/>
  <c r="A5" i="18" s="1"/>
  <c r="O43" i="19"/>
  <c r="Q43" i="19"/>
  <c r="S43" i="19"/>
  <c r="P43" i="19"/>
  <c r="T43" i="19"/>
  <c r="R43" i="19"/>
  <c r="M43" i="19"/>
  <c r="K42" i="22"/>
  <c r="E256" i="28"/>
  <c r="K56" i="21"/>
  <c r="J56" i="21"/>
  <c r="I56" i="21"/>
  <c r="H56" i="21"/>
  <c r="K54" i="21"/>
  <c r="J54" i="21"/>
  <c r="I54" i="21"/>
  <c r="H54" i="21"/>
  <c r="W22" i="27"/>
  <c r="V22" i="27"/>
  <c r="P22" i="27"/>
  <c r="N22" i="27"/>
  <c r="M22" i="27"/>
  <c r="L22" i="27"/>
  <c r="K22" i="27"/>
  <c r="J22" i="27"/>
  <c r="I22" i="27"/>
  <c r="H22" i="27"/>
  <c r="W9" i="27"/>
  <c r="V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E116" i="28"/>
  <c r="E3" i="28"/>
  <c r="E4" i="28"/>
  <c r="E5" i="28"/>
  <c r="E6" i="28"/>
  <c r="E7" i="28"/>
  <c r="E8" i="28"/>
  <c r="E9" i="28"/>
  <c r="E10" i="28"/>
  <c r="E11" i="28"/>
  <c r="E12" i="28"/>
  <c r="E13" i="28"/>
  <c r="E14" i="28"/>
  <c r="E15" i="28"/>
  <c r="E17" i="28"/>
  <c r="E18" i="28"/>
  <c r="E19" i="28"/>
  <c r="E20" i="28"/>
  <c r="E21" i="28"/>
  <c r="E22" i="28"/>
  <c r="E23" i="28"/>
  <c r="E24" i="28"/>
  <c r="E25" i="28"/>
  <c r="E26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7" i="28"/>
  <c r="E218" i="28"/>
  <c r="E219" i="28"/>
  <c r="E220" i="28"/>
  <c r="E221" i="28"/>
  <c r="E222" i="28"/>
  <c r="E223" i="28"/>
  <c r="E225" i="28"/>
  <c r="E226" i="28"/>
  <c r="E227" i="28"/>
  <c r="E228" i="28"/>
  <c r="E229" i="28"/>
  <c r="E230" i="28"/>
  <c r="E231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E245" i="28"/>
  <c r="E246" i="28"/>
  <c r="E247" i="28"/>
  <c r="E248" i="28"/>
  <c r="E249" i="28"/>
  <c r="E250" i="28"/>
  <c r="E251" i="28"/>
  <c r="E252" i="28"/>
  <c r="E253" i="28"/>
  <c r="E254" i="28"/>
  <c r="E255" i="28"/>
  <c r="E257" i="28"/>
  <c r="E258" i="28"/>
  <c r="E259" i="28"/>
  <c r="E260" i="28"/>
  <c r="E261" i="28"/>
  <c r="E262" i="28"/>
  <c r="E263" i="28"/>
  <c r="E264" i="28"/>
  <c r="E265" i="28"/>
  <c r="E266" i="28"/>
  <c r="E267" i="28"/>
  <c r="E268" i="28"/>
  <c r="E269" i="28"/>
  <c r="E270" i="28"/>
  <c r="E271" i="28"/>
  <c r="E272" i="28"/>
  <c r="E273" i="28"/>
  <c r="E274" i="28"/>
  <c r="E275" i="28"/>
  <c r="E276" i="28"/>
  <c r="E277" i="28"/>
  <c r="E278" i="28"/>
  <c r="E279" i="28"/>
  <c r="E280" i="28"/>
  <c r="E281" i="28"/>
  <c r="E282" i="28"/>
  <c r="E283" i="28"/>
  <c r="E284" i="28"/>
  <c r="E285" i="28"/>
  <c r="E286" i="28"/>
  <c r="E287" i="28"/>
  <c r="E288" i="28"/>
  <c r="E289" i="28"/>
  <c r="E290" i="28"/>
  <c r="E291" i="28"/>
  <c r="E292" i="28"/>
  <c r="E293" i="28"/>
  <c r="E294" i="28"/>
  <c r="E295" i="28"/>
  <c r="E296" i="28"/>
  <c r="E297" i="28"/>
  <c r="E298" i="28"/>
  <c r="E299" i="28"/>
  <c r="E300" i="28"/>
  <c r="E301" i="28"/>
  <c r="E302" i="28"/>
  <c r="E303" i="28"/>
  <c r="E304" i="28"/>
  <c r="E305" i="28"/>
  <c r="E306" i="28"/>
  <c r="E307" i="28"/>
  <c r="E308" i="28"/>
  <c r="E309" i="28"/>
  <c r="E310" i="28"/>
  <c r="E311" i="28"/>
  <c r="E312" i="28"/>
  <c r="E313" i="28"/>
  <c r="E314" i="28"/>
  <c r="E315" i="28"/>
  <c r="E316" i="28"/>
  <c r="E317" i="28"/>
  <c r="E318" i="28"/>
  <c r="E319" i="28"/>
  <c r="E320" i="28"/>
  <c r="E321" i="28"/>
  <c r="E322" i="28"/>
  <c r="E323" i="28"/>
  <c r="E324" i="28"/>
  <c r="E325" i="28"/>
  <c r="E326" i="28"/>
  <c r="E327" i="28"/>
  <c r="E328" i="28"/>
  <c r="E2" i="28"/>
  <c r="F3" i="28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7" i="28"/>
  <c r="F178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228" i="28"/>
  <c r="F229" i="28"/>
  <c r="F230" i="28"/>
  <c r="F231" i="28"/>
  <c r="F232" i="28"/>
  <c r="F233" i="28"/>
  <c r="F234" i="28"/>
  <c r="F235" i="28"/>
  <c r="F236" i="28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5" i="28"/>
  <c r="F276" i="28"/>
  <c r="F277" i="28"/>
  <c r="F278" i="28"/>
  <c r="F279" i="28"/>
  <c r="F280" i="28"/>
  <c r="F281" i="28"/>
  <c r="F282" i="28"/>
  <c r="F283" i="28"/>
  <c r="F284" i="28"/>
  <c r="F285" i="28"/>
  <c r="F286" i="28"/>
  <c r="F287" i="28"/>
  <c r="F288" i="28"/>
  <c r="F289" i="28"/>
  <c r="F290" i="28"/>
  <c r="F291" i="28"/>
  <c r="F292" i="28"/>
  <c r="F293" i="28"/>
  <c r="F294" i="28"/>
  <c r="F295" i="28"/>
  <c r="F296" i="28"/>
  <c r="F297" i="28"/>
  <c r="F298" i="28"/>
  <c r="F299" i="28"/>
  <c r="F300" i="28"/>
  <c r="F301" i="28"/>
  <c r="F302" i="28"/>
  <c r="F303" i="28"/>
  <c r="F304" i="28"/>
  <c r="F305" i="28"/>
  <c r="F306" i="28"/>
  <c r="F307" i="28"/>
  <c r="F308" i="28"/>
  <c r="F309" i="28"/>
  <c r="F310" i="28"/>
  <c r="F311" i="28"/>
  <c r="F312" i="28"/>
  <c r="F313" i="28"/>
  <c r="F314" i="28"/>
  <c r="F315" i="28"/>
  <c r="F316" i="28"/>
  <c r="F317" i="28"/>
  <c r="F318" i="28"/>
  <c r="F319" i="28"/>
  <c r="F320" i="28"/>
  <c r="F321" i="28"/>
  <c r="F322" i="28"/>
  <c r="F323" i="28"/>
  <c r="F324" i="28"/>
  <c r="F325" i="28"/>
  <c r="F326" i="28"/>
  <c r="F327" i="28"/>
  <c r="F328" i="28"/>
  <c r="F2" i="28"/>
  <c r="L42" i="19"/>
  <c r="K42" i="19"/>
  <c r="J42" i="19"/>
  <c r="H42" i="19"/>
  <c r="G42" i="19"/>
  <c r="F42" i="19"/>
  <c r="E42" i="19"/>
  <c r="D42" i="19"/>
  <c r="C42" i="19"/>
  <c r="W14" i="27"/>
  <c r="V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V15" i="27"/>
  <c r="W15" i="27"/>
  <c r="W7" i="27"/>
  <c r="V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J58" i="26"/>
  <c r="J59" i="26"/>
  <c r="J60" i="26"/>
  <c r="J61" i="26"/>
  <c r="J62" i="26"/>
  <c r="J57" i="26"/>
  <c r="L20" i="19"/>
  <c r="J20" i="19"/>
  <c r="I20" i="19"/>
  <c r="H20" i="19"/>
  <c r="G20" i="19"/>
  <c r="F20" i="19"/>
  <c r="E20" i="19"/>
  <c r="D20" i="19"/>
  <c r="C20" i="19"/>
  <c r="J8" i="19"/>
  <c r="I8" i="19"/>
  <c r="H8" i="19"/>
  <c r="G8" i="19"/>
  <c r="F8" i="19"/>
  <c r="E8" i="19"/>
  <c r="D8" i="19"/>
  <c r="C8" i="19"/>
  <c r="K27" i="19"/>
  <c r="K19" i="19"/>
  <c r="K25" i="19"/>
  <c r="K24" i="19"/>
  <c r="K18" i="19"/>
  <c r="K12" i="19"/>
  <c r="K17" i="19"/>
  <c r="K22" i="19"/>
  <c r="K16" i="19"/>
  <c r="K23" i="19"/>
  <c r="K28" i="19"/>
  <c r="K26" i="19"/>
  <c r="K13" i="19"/>
  <c r="K21" i="19"/>
  <c r="K14" i="19"/>
  <c r="K11" i="19"/>
  <c r="K10" i="19"/>
  <c r="K7" i="19"/>
  <c r="K9" i="19"/>
  <c r="K5" i="19"/>
  <c r="J12" i="26"/>
  <c r="J11" i="26"/>
  <c r="J63" i="26"/>
  <c r="C86" i="23"/>
  <c r="C85" i="23"/>
  <c r="C84" i="23"/>
  <c r="C83" i="23"/>
  <c r="C82" i="23"/>
  <c r="C81" i="23"/>
  <c r="C80" i="23"/>
  <c r="C79" i="23"/>
  <c r="G72" i="23"/>
  <c r="F72" i="23"/>
  <c r="E72" i="23"/>
  <c r="D72" i="23"/>
  <c r="C72" i="23"/>
  <c r="G71" i="23"/>
  <c r="F71" i="23"/>
  <c r="E71" i="23"/>
  <c r="D71" i="23"/>
  <c r="C71" i="23"/>
  <c r="G70" i="23"/>
  <c r="F70" i="23"/>
  <c r="E70" i="23"/>
  <c r="D70" i="23"/>
  <c r="C70" i="23"/>
  <c r="G69" i="23"/>
  <c r="F69" i="23"/>
  <c r="E69" i="23"/>
  <c r="D69" i="23"/>
  <c r="C69" i="23"/>
  <c r="G68" i="23"/>
  <c r="F68" i="23"/>
  <c r="E68" i="23"/>
  <c r="D68" i="23"/>
  <c r="C68" i="23"/>
  <c r="G67" i="23"/>
  <c r="F67" i="23"/>
  <c r="E67" i="23"/>
  <c r="D67" i="23"/>
  <c r="C67" i="23"/>
  <c r="G66" i="23"/>
  <c r="F66" i="23"/>
  <c r="E66" i="23"/>
  <c r="D66" i="23"/>
  <c r="C66" i="23"/>
  <c r="G65" i="23"/>
  <c r="F65" i="23"/>
  <c r="E65" i="23"/>
  <c r="D65" i="23"/>
  <c r="C65" i="23"/>
  <c r="G64" i="23"/>
  <c r="F64" i="23"/>
  <c r="E64" i="23"/>
  <c r="D64" i="23"/>
  <c r="C64" i="23"/>
  <c r="A6" i="18" l="1"/>
  <c r="A8" i="18"/>
  <c r="A7" i="18"/>
  <c r="U43" i="19"/>
  <c r="N43" i="19"/>
  <c r="Q8" i="21"/>
  <c r="Q9" i="21"/>
  <c r="Q12" i="21"/>
  <c r="Q11" i="21"/>
  <c r="E8" i="21"/>
  <c r="E11" i="21"/>
  <c r="E19" i="21"/>
  <c r="E14" i="21"/>
  <c r="E16" i="21"/>
  <c r="E12" i="21"/>
  <c r="E10" i="21"/>
  <c r="E18" i="21"/>
  <c r="E9" i="21"/>
  <c r="F61" i="23"/>
  <c r="F60" i="23"/>
  <c r="F59" i="23"/>
  <c r="F58" i="23"/>
  <c r="F57" i="23"/>
  <c r="F56" i="23"/>
  <c r="F55" i="23"/>
  <c r="F54" i="23"/>
  <c r="E11" i="22"/>
  <c r="C11" i="22"/>
  <c r="E60" i="23"/>
  <c r="E59" i="23"/>
  <c r="E58" i="23"/>
  <c r="E57" i="23"/>
  <c r="E56" i="23"/>
  <c r="E55" i="23"/>
  <c r="E54" i="23"/>
  <c r="E53" i="23"/>
  <c r="E52" i="23"/>
  <c r="E51" i="23"/>
  <c r="E50" i="23"/>
  <c r="E49" i="23"/>
  <c r="G18" i="8"/>
  <c r="C18" i="8"/>
  <c r="D18" i="8"/>
  <c r="W18" i="21"/>
  <c r="V18" i="21"/>
  <c r="W25" i="21"/>
  <c r="V25" i="21"/>
  <c r="U25" i="21"/>
  <c r="T25" i="21"/>
  <c r="V22" i="21"/>
  <c r="U22" i="21"/>
  <c r="T22" i="21"/>
  <c r="K49" i="21"/>
  <c r="J49" i="21"/>
  <c r="I49" i="21"/>
  <c r="H49" i="21"/>
  <c r="J17" i="21"/>
  <c r="K17" i="21"/>
  <c r="L36" i="19"/>
  <c r="J36" i="19"/>
  <c r="I36" i="19"/>
  <c r="G36" i="19"/>
  <c r="F36" i="19"/>
  <c r="D36" i="19"/>
  <c r="C36" i="19"/>
  <c r="L34" i="19"/>
  <c r="I34" i="19"/>
  <c r="F34" i="19"/>
  <c r="D34" i="19"/>
  <c r="C34" i="19"/>
  <c r="L41" i="19"/>
  <c r="K41" i="19"/>
  <c r="J41" i="19"/>
  <c r="I41" i="19"/>
  <c r="G41" i="19"/>
  <c r="F41" i="19"/>
  <c r="E41" i="19"/>
  <c r="D41" i="19"/>
  <c r="C41" i="19"/>
  <c r="L40" i="19"/>
  <c r="K40" i="19"/>
  <c r="J40" i="19"/>
  <c r="I40" i="19"/>
  <c r="G40" i="19"/>
  <c r="F40" i="19"/>
  <c r="D40" i="19"/>
  <c r="L39" i="19"/>
  <c r="K39" i="19"/>
  <c r="J39" i="19"/>
  <c r="G39" i="19"/>
  <c r="F39" i="19"/>
  <c r="E39" i="19"/>
  <c r="D39" i="19"/>
  <c r="C39" i="19"/>
  <c r="L28" i="19"/>
  <c r="J28" i="19"/>
  <c r="I28" i="19"/>
  <c r="G28" i="19"/>
  <c r="F28" i="19"/>
  <c r="E28" i="19"/>
  <c r="D28" i="19"/>
  <c r="L26" i="19"/>
  <c r="J26" i="19"/>
  <c r="I26" i="19"/>
  <c r="G26" i="19"/>
  <c r="F26" i="19"/>
  <c r="E26" i="19"/>
  <c r="D26" i="19"/>
  <c r="C26" i="19"/>
  <c r="L37" i="19"/>
  <c r="J37" i="19"/>
  <c r="I37" i="19"/>
  <c r="G37" i="19"/>
  <c r="F37" i="19"/>
  <c r="D37" i="19"/>
  <c r="C37" i="19"/>
  <c r="L14" i="19"/>
  <c r="J14" i="19"/>
  <c r="G14" i="19"/>
  <c r="F14" i="19"/>
  <c r="E14" i="19"/>
  <c r="D14" i="19"/>
  <c r="C14" i="19"/>
  <c r="L11" i="19"/>
  <c r="J11" i="19"/>
  <c r="I11" i="19"/>
  <c r="G11" i="19"/>
  <c r="F11" i="19"/>
  <c r="D11" i="19"/>
  <c r="C11" i="19"/>
  <c r="L10" i="19"/>
  <c r="I10" i="19"/>
  <c r="H10" i="19"/>
  <c r="F10" i="19"/>
  <c r="E10" i="19"/>
  <c r="D10" i="19"/>
  <c r="C10" i="19"/>
  <c r="L7" i="19"/>
  <c r="J7" i="19"/>
  <c r="G7" i="19"/>
  <c r="F7" i="19"/>
  <c r="D7" i="19"/>
  <c r="C7" i="19"/>
  <c r="J9" i="26"/>
  <c r="J8" i="26"/>
  <c r="J3" i="26"/>
  <c r="J4" i="26"/>
  <c r="J5" i="26"/>
  <c r="J6" i="26"/>
  <c r="J7" i="26"/>
  <c r="J10" i="26"/>
  <c r="J2" i="26"/>
  <c r="G4" i="23" l="1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3" i="23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3" i="8"/>
  <c r="G79" i="15"/>
  <c r="G78" i="15"/>
  <c r="G77" i="15"/>
  <c r="G76" i="15"/>
  <c r="G67" i="15"/>
  <c r="G66" i="15"/>
  <c r="G65" i="15"/>
  <c r="G64" i="15"/>
  <c r="G63" i="15"/>
  <c r="G62" i="15"/>
  <c r="G61" i="15"/>
  <c r="G54" i="15"/>
  <c r="G53" i="15"/>
  <c r="G52" i="15"/>
  <c r="G51" i="15"/>
  <c r="G50" i="15"/>
  <c r="G49" i="15"/>
  <c r="G48" i="15"/>
  <c r="G47" i="15"/>
  <c r="G46" i="15"/>
  <c r="G38" i="15"/>
  <c r="G39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4" i="15"/>
  <c r="G5" i="15"/>
  <c r="G6" i="15"/>
  <c r="G7" i="15"/>
  <c r="G8" i="15"/>
  <c r="G9" i="15"/>
  <c r="G10" i="15"/>
  <c r="G11" i="15"/>
  <c r="G12" i="15"/>
  <c r="G13" i="15"/>
  <c r="G14" i="15"/>
  <c r="G15" i="15"/>
  <c r="G3" i="15"/>
  <c r="K42" i="21"/>
  <c r="J42" i="21"/>
  <c r="G42" i="21"/>
  <c r="F42" i="21"/>
  <c r="K47" i="21"/>
  <c r="J47" i="21"/>
  <c r="I47" i="21"/>
  <c r="H47" i="21"/>
  <c r="K24" i="21"/>
  <c r="J24" i="21"/>
  <c r="G4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3" i="20"/>
  <c r="F4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E4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F148" i="8"/>
  <c r="E148" i="8"/>
  <c r="D148" i="8"/>
  <c r="C148" i="8"/>
  <c r="F147" i="8"/>
  <c r="E147" i="8"/>
  <c r="D147" i="8"/>
  <c r="C147" i="8"/>
  <c r="F146" i="8"/>
  <c r="E146" i="8"/>
  <c r="D146" i="8"/>
  <c r="C146" i="8"/>
  <c r="F145" i="8"/>
  <c r="E145" i="8"/>
  <c r="D145" i="8"/>
  <c r="C145" i="8"/>
  <c r="F144" i="8"/>
  <c r="E144" i="8"/>
  <c r="D144" i="8"/>
  <c r="C144" i="8"/>
  <c r="F143" i="8"/>
  <c r="E143" i="8"/>
  <c r="D143" i="8"/>
  <c r="C143" i="8"/>
  <c r="F142" i="8"/>
  <c r="E142" i="8"/>
  <c r="D142" i="8"/>
  <c r="C142" i="8"/>
  <c r="F141" i="8"/>
  <c r="E141" i="8"/>
  <c r="D141" i="8"/>
  <c r="C141" i="8"/>
  <c r="L46" i="19"/>
  <c r="K46" i="19"/>
  <c r="J46" i="19"/>
  <c r="G46" i="19"/>
  <c r="F46" i="19"/>
  <c r="D46" i="19"/>
  <c r="L45" i="19"/>
  <c r="J45" i="19"/>
  <c r="H45" i="19"/>
  <c r="G45" i="19"/>
  <c r="F45" i="19"/>
  <c r="E45" i="19"/>
  <c r="D45" i="19"/>
  <c r="C45" i="19"/>
  <c r="L24" i="19"/>
  <c r="J24" i="19"/>
  <c r="I24" i="19"/>
  <c r="H24" i="19"/>
  <c r="G24" i="19"/>
  <c r="F24" i="19"/>
  <c r="D24" i="19"/>
  <c r="C24" i="19"/>
  <c r="J6" i="19"/>
  <c r="I6" i="19"/>
  <c r="G6" i="19"/>
  <c r="F6" i="19"/>
  <c r="D6" i="19"/>
  <c r="C6" i="19"/>
  <c r="D67" i="15"/>
  <c r="G31" i="14" s="1"/>
  <c r="D66" i="15"/>
  <c r="G33" i="14" s="1"/>
  <c r="D65" i="15"/>
  <c r="G36" i="14"/>
  <c r="G35" i="14"/>
  <c r="G34" i="14"/>
  <c r="G32" i="14"/>
  <c r="G30" i="14"/>
  <c r="G26" i="14"/>
  <c r="G25" i="14"/>
  <c r="G24" i="14"/>
  <c r="G12" i="14"/>
  <c r="G23" i="14"/>
  <c r="G22" i="14"/>
  <c r="G21" i="14"/>
  <c r="G20" i="14"/>
  <c r="G19" i="14"/>
  <c r="G18" i="14"/>
  <c r="G10" i="14"/>
  <c r="G17" i="14"/>
  <c r="G16" i="14"/>
  <c r="G15" i="14"/>
  <c r="G9" i="14"/>
  <c r="G13" i="14"/>
  <c r="G11" i="14"/>
  <c r="G6" i="14"/>
  <c r="G8" i="14"/>
  <c r="E66" i="15"/>
  <c r="E67" i="15"/>
  <c r="E65" i="15"/>
  <c r="C67" i="15"/>
  <c r="C66" i="15"/>
  <c r="C65" i="15"/>
  <c r="H8" i="14"/>
  <c r="F8" i="14"/>
  <c r="C8" i="14"/>
  <c r="I13" i="19"/>
  <c r="F13" i="19"/>
  <c r="E13" i="19"/>
  <c r="D13" i="19"/>
  <c r="C13" i="19"/>
  <c r="K18" i="21"/>
  <c r="G18" i="21"/>
  <c r="F18" i="21"/>
  <c r="E34" i="23"/>
  <c r="F34" i="23"/>
  <c r="E35" i="23"/>
  <c r="F35" i="23"/>
  <c r="E36" i="23"/>
  <c r="F36" i="23"/>
  <c r="E37" i="23"/>
  <c r="F37" i="23"/>
  <c r="E38" i="23"/>
  <c r="F38" i="23"/>
  <c r="E39" i="23"/>
  <c r="F39" i="23"/>
  <c r="E40" i="23"/>
  <c r="F40" i="23"/>
  <c r="F33" i="23"/>
  <c r="E33" i="23"/>
  <c r="I9" i="22"/>
  <c r="H9" i="22"/>
  <c r="E9" i="22"/>
  <c r="C9" i="22"/>
  <c r="L9" i="19"/>
  <c r="J9" i="19"/>
  <c r="I9" i="19"/>
  <c r="H9" i="19"/>
  <c r="E9" i="19"/>
  <c r="D9" i="19"/>
  <c r="C9" i="19"/>
  <c r="I42" i="21" l="1"/>
  <c r="I24" i="21"/>
  <c r="H42" i="21"/>
  <c r="H24" i="21"/>
  <c r="F24" i="14"/>
  <c r="F12" i="14"/>
  <c r="F23" i="14"/>
  <c r="F22" i="14"/>
  <c r="F21" i="14"/>
  <c r="F20" i="14"/>
  <c r="F19" i="14"/>
  <c r="F10" i="14"/>
  <c r="F17" i="14"/>
  <c r="F16" i="14"/>
  <c r="F15" i="14"/>
  <c r="F13" i="14"/>
  <c r="F6" i="14"/>
  <c r="F14" i="14"/>
  <c r="E22" i="19"/>
  <c r="E23" i="19"/>
  <c r="F12" i="18"/>
  <c r="E12" i="18"/>
  <c r="C12" i="1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F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119" i="8"/>
  <c r="F119" i="8"/>
  <c r="E120" i="8"/>
  <c r="F120" i="8"/>
  <c r="E121" i="8"/>
  <c r="F121" i="8"/>
  <c r="E122" i="8"/>
  <c r="F122" i="8"/>
  <c r="C15" i="8"/>
  <c r="F33" i="14"/>
  <c r="F35" i="14"/>
  <c r="F31" i="14"/>
  <c r="C27" i="20"/>
  <c r="D27" i="20"/>
  <c r="C28" i="20"/>
  <c r="D28" i="20"/>
  <c r="C29" i="20"/>
  <c r="D29" i="20"/>
  <c r="C30" i="20"/>
  <c r="D30" i="20"/>
  <c r="E16" i="19" s="1"/>
  <c r="C31" i="20"/>
  <c r="D31" i="20"/>
  <c r="E17" i="19" s="1"/>
  <c r="C32" i="20"/>
  <c r="D32" i="20"/>
  <c r="E44" i="19" s="1"/>
  <c r="C33" i="20"/>
  <c r="D33" i="20"/>
  <c r="E12" i="19" s="1"/>
  <c r="C34" i="20"/>
  <c r="D34" i="20"/>
  <c r="E18" i="19" s="1"/>
  <c r="C35" i="20"/>
  <c r="D35" i="20"/>
  <c r="E6" i="19" s="1"/>
  <c r="C36" i="20"/>
  <c r="C37" i="20"/>
  <c r="D37" i="20"/>
  <c r="E24" i="19" s="1"/>
  <c r="Q24" i="19" s="1"/>
  <c r="C38" i="20"/>
  <c r="D38" i="20"/>
  <c r="E25" i="19" s="1"/>
  <c r="C39" i="20"/>
  <c r="D39" i="20"/>
  <c r="C40" i="20"/>
  <c r="D40" i="20"/>
  <c r="C41" i="20"/>
  <c r="D41" i="20"/>
  <c r="E19" i="19" s="1"/>
  <c r="C42" i="20"/>
  <c r="D42" i="20"/>
  <c r="E36" i="19" s="1"/>
  <c r="C43" i="20"/>
  <c r="D43" i="20"/>
  <c r="E49" i="19" s="1"/>
  <c r="C44" i="20"/>
  <c r="D44" i="20"/>
  <c r="E27" i="19" s="1"/>
  <c r="D26" i="20"/>
  <c r="E5" i="19" s="1"/>
  <c r="C26" i="20"/>
  <c r="C54" i="15"/>
  <c r="D54" i="15"/>
  <c r="F36" i="14" s="1"/>
  <c r="E54" i="15"/>
  <c r="F54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9" i="15"/>
  <c r="E39" i="15"/>
  <c r="D39" i="15"/>
  <c r="C39" i="15"/>
  <c r="F38" i="15"/>
  <c r="E38" i="15"/>
  <c r="D38" i="15"/>
  <c r="C38" i="15"/>
  <c r="F53" i="15"/>
  <c r="E53" i="15"/>
  <c r="D53" i="15"/>
  <c r="F32" i="14" s="1"/>
  <c r="C53" i="15"/>
  <c r="F52" i="15"/>
  <c r="E52" i="15"/>
  <c r="D52" i="15"/>
  <c r="F18" i="14" s="1"/>
  <c r="C52" i="15"/>
  <c r="F51" i="15"/>
  <c r="E51" i="15"/>
  <c r="D51" i="15"/>
  <c r="F34" i="14" s="1"/>
  <c r="C51" i="15"/>
  <c r="F50" i="15"/>
  <c r="E50" i="15"/>
  <c r="D50" i="15"/>
  <c r="F30" i="14" s="1"/>
  <c r="C50" i="15"/>
  <c r="F49" i="15"/>
  <c r="E49" i="15"/>
  <c r="D49" i="15"/>
  <c r="F11" i="14" s="1"/>
  <c r="C49" i="15"/>
  <c r="F48" i="15"/>
  <c r="E48" i="15"/>
  <c r="D48" i="15"/>
  <c r="F7" i="14" s="1"/>
  <c r="C48" i="15"/>
  <c r="F47" i="15"/>
  <c r="E47" i="15"/>
  <c r="D47" i="15"/>
  <c r="F9" i="14" s="1"/>
  <c r="C47" i="15"/>
  <c r="F46" i="15"/>
  <c r="E46" i="15"/>
  <c r="D46" i="15"/>
  <c r="F5" i="14" s="1"/>
  <c r="C46" i="15"/>
  <c r="D112" i="8"/>
  <c r="C112" i="8"/>
  <c r="D111" i="8"/>
  <c r="C111" i="8"/>
  <c r="D110" i="8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F102" i="8"/>
  <c r="E102" i="8"/>
  <c r="D102" i="8"/>
  <c r="C102" i="8"/>
  <c r="F101" i="8"/>
  <c r="E101" i="8"/>
  <c r="D101" i="8"/>
  <c r="C101" i="8"/>
  <c r="F15" i="8"/>
  <c r="E15" i="8"/>
  <c r="D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F5" i="8"/>
  <c r="E5" i="8"/>
  <c r="D5" i="8"/>
  <c r="C5" i="8"/>
  <c r="F4" i="8"/>
  <c r="E4" i="8"/>
  <c r="D4" i="8"/>
  <c r="C4" i="8"/>
  <c r="F3" i="8"/>
  <c r="E3" i="8"/>
  <c r="D3" i="8"/>
  <c r="C3" i="8"/>
  <c r="F17" i="8"/>
  <c r="E17" i="8"/>
  <c r="D17" i="8"/>
  <c r="C17" i="8"/>
  <c r="F16" i="8"/>
  <c r="E16" i="8"/>
  <c r="D16" i="8"/>
  <c r="C16" i="8"/>
  <c r="F25" i="8"/>
  <c r="E25" i="8"/>
  <c r="D25" i="8"/>
  <c r="C25" i="8"/>
  <c r="F24" i="8"/>
  <c r="E24" i="8"/>
  <c r="D24" i="8"/>
  <c r="C24" i="8"/>
  <c r="F23" i="8"/>
  <c r="E23" i="8"/>
  <c r="D23" i="8"/>
  <c r="D12" i="18" s="1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E48" i="19" l="1"/>
  <c r="E40" i="19"/>
  <c r="E35" i="19"/>
  <c r="E34" i="19"/>
  <c r="E47" i="19"/>
  <c r="E37" i="19"/>
  <c r="E15" i="19"/>
  <c r="E11" i="19"/>
  <c r="E21" i="19"/>
  <c r="E7" i="19"/>
  <c r="R24" i="19"/>
  <c r="M24" i="19"/>
  <c r="S24" i="19"/>
  <c r="T24" i="19"/>
  <c r="O24" i="19"/>
  <c r="P24" i="19"/>
  <c r="L42" i="21"/>
  <c r="E38" i="22"/>
  <c r="C38" i="22"/>
  <c r="N24" i="19" l="1"/>
  <c r="K12" i="21"/>
  <c r="D50" i="22"/>
  <c r="D49" i="22"/>
  <c r="D48" i="22"/>
  <c r="D47" i="22"/>
  <c r="D46" i="22"/>
  <c r="D45" i="22"/>
  <c r="D44" i="22"/>
  <c r="D43" i="22"/>
  <c r="I13" i="22"/>
  <c r="E13" i="22"/>
  <c r="C13" i="22"/>
  <c r="D18" i="23"/>
  <c r="C18" i="23"/>
  <c r="F11" i="23"/>
  <c r="E11" i="23"/>
  <c r="D11" i="23"/>
  <c r="C11" i="23"/>
  <c r="F10" i="23"/>
  <c r="E10" i="23"/>
  <c r="D10" i="23"/>
  <c r="C10" i="23"/>
  <c r="F9" i="23"/>
  <c r="E9" i="23"/>
  <c r="D9" i="23"/>
  <c r="C9" i="23"/>
  <c r="F8" i="23"/>
  <c r="E8" i="23"/>
  <c r="D8" i="23"/>
  <c r="C8" i="23"/>
  <c r="D13" i="22" l="1"/>
  <c r="D11" i="22"/>
  <c r="I3" i="21"/>
  <c r="C43" i="22"/>
  <c r="E43" i="22"/>
  <c r="G43" i="22"/>
  <c r="H43" i="22"/>
  <c r="I43" i="22"/>
  <c r="P29" i="27"/>
  <c r="N29" i="27"/>
  <c r="M29" i="27"/>
  <c r="L29" i="27"/>
  <c r="K29" i="27"/>
  <c r="J29" i="27"/>
  <c r="I29" i="27"/>
  <c r="P28" i="27"/>
  <c r="N28" i="27"/>
  <c r="M28" i="27"/>
  <c r="L28" i="27"/>
  <c r="K28" i="27"/>
  <c r="J28" i="27"/>
  <c r="I28" i="27"/>
  <c r="P24" i="27"/>
  <c r="N24" i="27"/>
  <c r="M24" i="27"/>
  <c r="L24" i="27"/>
  <c r="K24" i="27"/>
  <c r="J24" i="27"/>
  <c r="I24" i="27"/>
  <c r="P23" i="27"/>
  <c r="N23" i="27"/>
  <c r="M23" i="27"/>
  <c r="L23" i="27"/>
  <c r="K23" i="27"/>
  <c r="J23" i="27"/>
  <c r="I23" i="27"/>
  <c r="P20" i="27"/>
  <c r="N20" i="27"/>
  <c r="M20" i="27"/>
  <c r="L20" i="27"/>
  <c r="K20" i="27"/>
  <c r="J20" i="27"/>
  <c r="I20" i="27"/>
  <c r="H29" i="27"/>
  <c r="H28" i="27"/>
  <c r="H24" i="27"/>
  <c r="H23" i="27"/>
  <c r="H20" i="27"/>
  <c r="H26" i="27"/>
  <c r="P26" i="27"/>
  <c r="N26" i="27"/>
  <c r="M26" i="27"/>
  <c r="L26" i="27"/>
  <c r="K26" i="27"/>
  <c r="J26" i="27"/>
  <c r="I26" i="27"/>
  <c r="J71" i="26"/>
  <c r="J70" i="26"/>
  <c r="J1048574" i="26"/>
  <c r="J69" i="26"/>
  <c r="W24" i="27"/>
  <c r="V24" i="27"/>
  <c r="F178" i="8"/>
  <c r="E178" i="8"/>
  <c r="F177" i="8"/>
  <c r="E177" i="8"/>
  <c r="F176" i="8"/>
  <c r="E176" i="8"/>
  <c r="F175" i="8"/>
  <c r="E175" i="8"/>
  <c r="F174" i="8"/>
  <c r="E174" i="8"/>
  <c r="F173" i="8"/>
  <c r="E173" i="8"/>
  <c r="F172" i="8"/>
  <c r="E172" i="8"/>
  <c r="F171" i="8"/>
  <c r="E171" i="8"/>
  <c r="F170" i="8"/>
  <c r="E170" i="8"/>
  <c r="F169" i="8"/>
  <c r="E169" i="8"/>
  <c r="F168" i="8"/>
  <c r="E168" i="8"/>
  <c r="F167" i="8"/>
  <c r="E167" i="8"/>
  <c r="F166" i="8"/>
  <c r="E166" i="8"/>
  <c r="F165" i="8"/>
  <c r="E165" i="8"/>
  <c r="F164" i="8"/>
  <c r="E164" i="8"/>
  <c r="F163" i="8"/>
  <c r="E163" i="8"/>
  <c r="F162" i="8"/>
  <c r="E162" i="8"/>
  <c r="F161" i="8"/>
  <c r="E161" i="8"/>
  <c r="F160" i="8"/>
  <c r="E160" i="8"/>
  <c r="F159" i="8"/>
  <c r="E159" i="8"/>
  <c r="F158" i="8"/>
  <c r="E158" i="8"/>
  <c r="F157" i="8"/>
  <c r="E157" i="8"/>
  <c r="F156" i="8"/>
  <c r="E156" i="8"/>
  <c r="F155" i="8"/>
  <c r="E155" i="8"/>
  <c r="F154" i="8"/>
  <c r="E154" i="8"/>
  <c r="F153" i="8"/>
  <c r="E153" i="8"/>
  <c r="F152" i="8"/>
  <c r="E152" i="8"/>
  <c r="F151" i="8"/>
  <c r="E151" i="8"/>
  <c r="F150" i="8"/>
  <c r="E150" i="8"/>
  <c r="F149" i="8"/>
  <c r="E149" i="8"/>
  <c r="F140" i="8"/>
  <c r="E140" i="8"/>
  <c r="F139" i="8"/>
  <c r="E139" i="8"/>
  <c r="F138" i="8"/>
  <c r="E138" i="8"/>
  <c r="F137" i="8"/>
  <c r="E137" i="8"/>
  <c r="F136" i="8"/>
  <c r="E136" i="8"/>
  <c r="F135" i="8"/>
  <c r="E135" i="8"/>
  <c r="F134" i="8"/>
  <c r="E134" i="8"/>
  <c r="F133" i="8"/>
  <c r="E133" i="8"/>
  <c r="F132" i="8"/>
  <c r="E132" i="8"/>
  <c r="F131" i="8"/>
  <c r="E131" i="8"/>
  <c r="F130" i="8"/>
  <c r="E130" i="8"/>
  <c r="F129" i="8"/>
  <c r="E129" i="8"/>
  <c r="F128" i="8"/>
  <c r="E128" i="8"/>
  <c r="F127" i="8"/>
  <c r="E127" i="8"/>
  <c r="F126" i="8"/>
  <c r="E126" i="8"/>
  <c r="F125" i="8"/>
  <c r="E125" i="8"/>
  <c r="G50" i="22"/>
  <c r="G49" i="22"/>
  <c r="G48" i="22"/>
  <c r="G47" i="22"/>
  <c r="G46" i="22"/>
  <c r="G45" i="22"/>
  <c r="G44" i="22"/>
  <c r="G40" i="22"/>
  <c r="E95" i="23"/>
  <c r="F95" i="23"/>
  <c r="E96" i="23"/>
  <c r="F96" i="23"/>
  <c r="E97" i="23"/>
  <c r="F97" i="23"/>
  <c r="E98" i="23"/>
  <c r="F98" i="23"/>
  <c r="E99" i="23"/>
  <c r="F99" i="23"/>
  <c r="E100" i="23"/>
  <c r="F100" i="23"/>
  <c r="E101" i="23"/>
  <c r="F101" i="23"/>
  <c r="E102" i="23"/>
  <c r="F102" i="23"/>
  <c r="E103" i="23"/>
  <c r="F103" i="23"/>
  <c r="F94" i="23"/>
  <c r="E94" i="23"/>
  <c r="F93" i="23"/>
  <c r="E93" i="23"/>
  <c r="E81" i="23"/>
  <c r="F81" i="23"/>
  <c r="E82" i="23"/>
  <c r="F82" i="23"/>
  <c r="E83" i="23"/>
  <c r="F83" i="23"/>
  <c r="E84" i="23"/>
  <c r="F84" i="23"/>
  <c r="F80" i="23"/>
  <c r="E80" i="23"/>
  <c r="F79" i="23"/>
  <c r="E79" i="23"/>
  <c r="E5" i="22"/>
  <c r="C5" i="22"/>
  <c r="I44" i="22"/>
  <c r="H44" i="22"/>
  <c r="E44" i="22"/>
  <c r="C44" i="22"/>
  <c r="J57" i="21"/>
  <c r="I57" i="21"/>
  <c r="H57" i="21"/>
  <c r="G57" i="21"/>
  <c r="F57" i="21"/>
  <c r="J27" i="21"/>
  <c r="H34" i="14"/>
  <c r="E34" i="14"/>
  <c r="D34" i="14"/>
  <c r="C34" i="14"/>
  <c r="H30" i="14"/>
  <c r="E30" i="14"/>
  <c r="D30" i="14"/>
  <c r="C30" i="14"/>
  <c r="H36" i="14"/>
  <c r="H33" i="14"/>
  <c r="H35" i="14"/>
  <c r="H31" i="14"/>
  <c r="H32" i="14"/>
  <c r="H13" i="14"/>
  <c r="C13" i="14"/>
  <c r="H16" i="14"/>
  <c r="E16" i="14"/>
  <c r="C16" i="14"/>
  <c r="D77" i="15"/>
  <c r="D78" i="15"/>
  <c r="D79" i="15"/>
  <c r="H12" i="14" s="1"/>
  <c r="D80" i="15"/>
  <c r="H5" i="14" s="1"/>
  <c r="D81" i="15"/>
  <c r="D82" i="15"/>
  <c r="D83" i="15"/>
  <c r="D84" i="15"/>
  <c r="D85" i="15"/>
  <c r="D86" i="15"/>
  <c r="D87" i="15"/>
  <c r="D76" i="15"/>
  <c r="H6" i="14" s="1"/>
  <c r="H26" i="14"/>
  <c r="F26" i="14"/>
  <c r="D26" i="14"/>
  <c r="C26" i="14"/>
  <c r="H24" i="14"/>
  <c r="H9" i="14"/>
  <c r="H18" i="14"/>
  <c r="H20" i="14"/>
  <c r="H14" i="14"/>
  <c r="H25" i="14"/>
  <c r="H7" i="14"/>
  <c r="H23" i="14"/>
  <c r="H22" i="14"/>
  <c r="H10" i="14"/>
  <c r="H21" i="14"/>
  <c r="H11" i="14"/>
  <c r="H17" i="14"/>
  <c r="H15" i="14"/>
  <c r="H19" i="14"/>
  <c r="F84" i="15"/>
  <c r="F85" i="15"/>
  <c r="F86" i="15"/>
  <c r="F87" i="15"/>
  <c r="E82" i="15"/>
  <c r="E81" i="15"/>
  <c r="E80" i="15"/>
  <c r="E79" i="15"/>
  <c r="E78" i="15"/>
  <c r="E77" i="15"/>
  <c r="E76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N43" i="22" l="1"/>
  <c r="M43" i="22"/>
  <c r="K43" i="22"/>
  <c r="Q43" i="22"/>
  <c r="P43" i="22"/>
  <c r="O43" i="22"/>
  <c r="O44" i="22"/>
  <c r="N44" i="22"/>
  <c r="K44" i="22"/>
  <c r="P44" i="22"/>
  <c r="M44" i="22"/>
  <c r="Q44" i="22"/>
  <c r="M30" i="14"/>
  <c r="N30" i="14"/>
  <c r="L34" i="14"/>
  <c r="I34" i="14"/>
  <c r="K30" i="14"/>
  <c r="N34" i="14"/>
  <c r="M34" i="14"/>
  <c r="L30" i="14"/>
  <c r="K34" i="14"/>
  <c r="I30" i="14"/>
  <c r="D141" i="20"/>
  <c r="H50" i="22"/>
  <c r="H49" i="22"/>
  <c r="H48" i="22"/>
  <c r="H47" i="22"/>
  <c r="H46" i="22"/>
  <c r="H45" i="22"/>
  <c r="H39" i="22"/>
  <c r="H6" i="22"/>
  <c r="H8" i="22"/>
  <c r="G6" i="22"/>
  <c r="G8" i="22"/>
  <c r="G7" i="22"/>
  <c r="G14" i="22"/>
  <c r="I6" i="22"/>
  <c r="E6" i="22"/>
  <c r="C6" i="22"/>
  <c r="R43" i="22" l="1"/>
  <c r="L43" i="22"/>
  <c r="R44" i="22"/>
  <c r="L44" i="22"/>
  <c r="J30" i="14"/>
  <c r="J34" i="14"/>
  <c r="K39" i="21"/>
  <c r="J39" i="21"/>
  <c r="I39" i="21"/>
  <c r="H39" i="21"/>
  <c r="L47" i="19"/>
  <c r="L48" i="19"/>
  <c r="L35" i="19"/>
  <c r="L38" i="19"/>
  <c r="L23" i="19"/>
  <c r="L12" i="19"/>
  <c r="L25" i="19"/>
  <c r="L22" i="19"/>
  <c r="L18" i="19"/>
  <c r="L21" i="19"/>
  <c r="L15" i="19"/>
  <c r="L17" i="19"/>
  <c r="W29" i="27"/>
  <c r="W28" i="27"/>
  <c r="W26" i="27"/>
  <c r="W23" i="27"/>
  <c r="W20" i="27"/>
  <c r="W6" i="27"/>
  <c r="W8" i="27"/>
  <c r="W10" i="27"/>
  <c r="W11" i="27"/>
  <c r="W12" i="27"/>
  <c r="W13" i="27"/>
  <c r="W5" i="27"/>
  <c r="V29" i="27"/>
  <c r="V28" i="27"/>
  <c r="V26" i="27"/>
  <c r="V23" i="27"/>
  <c r="V20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T8" i="27"/>
  <c r="S8" i="27"/>
  <c r="R8" i="27"/>
  <c r="Q8" i="27"/>
  <c r="P8" i="27"/>
  <c r="O8" i="27"/>
  <c r="N8" i="27"/>
  <c r="M8" i="27"/>
  <c r="L8" i="27"/>
  <c r="K8" i="27"/>
  <c r="J8" i="27"/>
  <c r="I8" i="27"/>
  <c r="T6" i="27"/>
  <c r="S6" i="27"/>
  <c r="R6" i="27"/>
  <c r="Q6" i="27"/>
  <c r="P6" i="27"/>
  <c r="O6" i="27"/>
  <c r="N6" i="27"/>
  <c r="M6" i="27"/>
  <c r="L6" i="27"/>
  <c r="K6" i="27"/>
  <c r="J6" i="27"/>
  <c r="I6" i="27"/>
  <c r="T5" i="27"/>
  <c r="S5" i="27"/>
  <c r="R5" i="27"/>
  <c r="Q5" i="27"/>
  <c r="P5" i="27"/>
  <c r="O5" i="27"/>
  <c r="N5" i="27"/>
  <c r="M5" i="27"/>
  <c r="L5" i="27"/>
  <c r="K5" i="27"/>
  <c r="J5" i="27"/>
  <c r="I5" i="27"/>
  <c r="H13" i="27"/>
  <c r="H12" i="27"/>
  <c r="H11" i="27"/>
  <c r="H10" i="27"/>
  <c r="H8" i="27"/>
  <c r="H6" i="27"/>
  <c r="H5" i="27"/>
  <c r="K48" i="19"/>
  <c r="V6" i="27"/>
  <c r="V8" i="27"/>
  <c r="V10" i="27"/>
  <c r="V11" i="27"/>
  <c r="V12" i="27"/>
  <c r="V13" i="27"/>
  <c r="V5" i="27"/>
  <c r="K41" i="27"/>
  <c r="K40" i="27"/>
  <c r="K39" i="27"/>
  <c r="K38" i="27"/>
  <c r="K37" i="27"/>
  <c r="K36" i="27"/>
  <c r="K35" i="27"/>
  <c r="K34" i="27"/>
  <c r="K33" i="27"/>
  <c r="E41" i="23"/>
  <c r="E42" i="23"/>
  <c r="E43" i="23"/>
  <c r="E44" i="23"/>
  <c r="E45" i="23"/>
  <c r="I50" i="22"/>
  <c r="E50" i="22"/>
  <c r="C50" i="22"/>
  <c r="I49" i="22"/>
  <c r="E49" i="22"/>
  <c r="C49" i="22"/>
  <c r="I48" i="22"/>
  <c r="E48" i="22"/>
  <c r="C48" i="22"/>
  <c r="I47" i="22"/>
  <c r="E47" i="22"/>
  <c r="C47" i="22"/>
  <c r="E46" i="22"/>
  <c r="C46" i="22"/>
  <c r="C8" i="22"/>
  <c r="C7" i="22"/>
  <c r="E7" i="22"/>
  <c r="I7" i="22"/>
  <c r="J47" i="19"/>
  <c r="J44" i="19"/>
  <c r="J49" i="19"/>
  <c r="J48" i="19"/>
  <c r="J38" i="19"/>
  <c r="J19" i="19"/>
  <c r="J23" i="19"/>
  <c r="J27" i="19"/>
  <c r="J12" i="19"/>
  <c r="J25" i="19"/>
  <c r="J22" i="19"/>
  <c r="J18" i="19"/>
  <c r="J21" i="19"/>
  <c r="J15" i="19"/>
  <c r="J16" i="19"/>
  <c r="J17" i="19"/>
  <c r="D140" i="20"/>
  <c r="D139" i="20"/>
  <c r="D138" i="20"/>
  <c r="D137" i="20"/>
  <c r="J5" i="19" s="1"/>
  <c r="J35" i="19" l="1"/>
  <c r="J34" i="19"/>
  <c r="J13" i="19"/>
  <c r="J10" i="19"/>
  <c r="O50" i="22"/>
  <c r="Q49" i="22"/>
  <c r="Q50" i="22"/>
  <c r="N49" i="22"/>
  <c r="K49" i="22"/>
  <c r="O49" i="22"/>
  <c r="N50" i="22"/>
  <c r="K50" i="22"/>
  <c r="P49" i="22"/>
  <c r="P50" i="22"/>
  <c r="M49" i="22"/>
  <c r="M50" i="22"/>
  <c r="O47" i="22"/>
  <c r="N47" i="22"/>
  <c r="Q47" i="22"/>
  <c r="K47" i="22"/>
  <c r="P47" i="22"/>
  <c r="M47" i="22"/>
  <c r="C9" i="27" l="1"/>
  <c r="K37" i="19" s="1"/>
  <c r="C14" i="27"/>
  <c r="C5" i="27"/>
  <c r="C7" i="27"/>
  <c r="K45" i="19" s="1"/>
  <c r="C15" i="27"/>
  <c r="C13" i="27"/>
  <c r="C12" i="27"/>
  <c r="K8" i="19" s="1"/>
  <c r="C8" i="27"/>
  <c r="C6" i="27"/>
  <c r="C11" i="27"/>
  <c r="L50" i="22"/>
  <c r="L27" i="19"/>
  <c r="L5" i="19"/>
  <c r="L49" i="22"/>
  <c r="L47" i="22"/>
  <c r="I19" i="19"/>
  <c r="I27" i="19"/>
  <c r="I12" i="19"/>
  <c r="I25" i="19"/>
  <c r="I18" i="19"/>
  <c r="I16" i="19"/>
  <c r="I21" i="19"/>
  <c r="I17" i="19"/>
  <c r="I15" i="19"/>
  <c r="I47" i="19"/>
  <c r="I44" i="19"/>
  <c r="I49" i="19"/>
  <c r="I48" i="19"/>
  <c r="I35" i="19"/>
  <c r="I38" i="19"/>
  <c r="D126" i="20"/>
  <c r="I7" i="19" s="1"/>
  <c r="D127" i="20"/>
  <c r="D128" i="20"/>
  <c r="I22" i="19" s="1"/>
  <c r="D129" i="20"/>
  <c r="D130" i="20"/>
  <c r="D131" i="20"/>
  <c r="D132" i="20"/>
  <c r="D133" i="20"/>
  <c r="D134" i="20"/>
  <c r="D125" i="20"/>
  <c r="I5" i="19" s="1"/>
  <c r="I46" i="19" l="1"/>
  <c r="I39" i="19"/>
  <c r="I45" i="19"/>
  <c r="P45" i="19" s="1"/>
  <c r="I42" i="19"/>
  <c r="K34" i="19"/>
  <c r="L16" i="19"/>
  <c r="L44" i="19"/>
  <c r="L8" i="19"/>
  <c r="O8" i="19" s="1"/>
  <c r="K35" i="19"/>
  <c r="K15" i="19"/>
  <c r="K47" i="19"/>
  <c r="I23" i="19"/>
  <c r="I14" i="19"/>
  <c r="L6" i="19"/>
  <c r="L49" i="19"/>
  <c r="O45" i="19" l="1"/>
  <c r="Q45" i="19"/>
  <c r="M45" i="19"/>
  <c r="L13" i="19"/>
  <c r="L19" i="19"/>
  <c r="Q42" i="19"/>
  <c r="T42" i="19"/>
  <c r="P42" i="19"/>
  <c r="O42" i="19"/>
  <c r="M42" i="19"/>
  <c r="S42" i="19"/>
  <c r="R42" i="19"/>
  <c r="T45" i="19"/>
  <c r="R45" i="19"/>
  <c r="S45" i="19"/>
  <c r="K36" i="19"/>
  <c r="S8" i="19"/>
  <c r="P8" i="19"/>
  <c r="T8" i="19"/>
  <c r="R8" i="19"/>
  <c r="Q8" i="19"/>
  <c r="M8" i="19"/>
  <c r="K38" i="19"/>
  <c r="K20" i="19"/>
  <c r="K49" i="19"/>
  <c r="K6" i="19"/>
  <c r="K44" i="19"/>
  <c r="I38" i="21"/>
  <c r="H38" i="21"/>
  <c r="G22" i="19"/>
  <c r="D22" i="19"/>
  <c r="C22" i="19"/>
  <c r="H19" i="19"/>
  <c r="H27" i="19"/>
  <c r="H12" i="19"/>
  <c r="H16" i="19"/>
  <c r="C62" i="15"/>
  <c r="D62" i="15"/>
  <c r="G5" i="14" s="1"/>
  <c r="E62" i="15"/>
  <c r="C63" i="15"/>
  <c r="D63" i="15"/>
  <c r="G14" i="14" s="1"/>
  <c r="E63" i="15"/>
  <c r="E61" i="15"/>
  <c r="D61" i="15"/>
  <c r="G7" i="14" s="1"/>
  <c r="C61" i="15"/>
  <c r="D99" i="20"/>
  <c r="H11" i="19" s="1"/>
  <c r="D100" i="20"/>
  <c r="H5" i="19" s="1"/>
  <c r="D101" i="20"/>
  <c r="D102" i="20"/>
  <c r="D103" i="20"/>
  <c r="D104" i="20"/>
  <c r="H23" i="19" s="1"/>
  <c r="D105" i="20"/>
  <c r="H18" i="19" s="1"/>
  <c r="D106" i="20"/>
  <c r="H22" i="19" s="1"/>
  <c r="D107" i="20"/>
  <c r="H41" i="19" s="1"/>
  <c r="D108" i="20"/>
  <c r="H6" i="19" s="1"/>
  <c r="D109" i="20"/>
  <c r="H44" i="19" s="1"/>
  <c r="D110" i="20"/>
  <c r="H39" i="19" s="1"/>
  <c r="D111" i="20"/>
  <c r="D112" i="20"/>
  <c r="D113" i="20"/>
  <c r="H36" i="19" s="1"/>
  <c r="D114" i="20"/>
  <c r="D115" i="20"/>
  <c r="H26" i="19" s="1"/>
  <c r="D116" i="20"/>
  <c r="H28" i="19" s="1"/>
  <c r="D117" i="20"/>
  <c r="H40" i="19" s="1"/>
  <c r="D118" i="20"/>
  <c r="D119" i="20"/>
  <c r="D120" i="20"/>
  <c r="D121" i="20"/>
  <c r="D98" i="20"/>
  <c r="H7" i="19" s="1"/>
  <c r="D97" i="20"/>
  <c r="N45" i="19" l="1"/>
  <c r="H38" i="19"/>
  <c r="N42" i="19"/>
  <c r="U8" i="19"/>
  <c r="N8" i="19"/>
  <c r="O20" i="19"/>
  <c r="T20" i="19"/>
  <c r="Q20" i="19"/>
  <c r="S20" i="19"/>
  <c r="R20" i="19"/>
  <c r="P20" i="19"/>
  <c r="M20" i="19"/>
  <c r="P7" i="19"/>
  <c r="Q7" i="19"/>
  <c r="S7" i="19"/>
  <c r="M7" i="19"/>
  <c r="R7" i="19"/>
  <c r="T7" i="19"/>
  <c r="O7" i="19"/>
  <c r="Q11" i="19"/>
  <c r="O11" i="19"/>
  <c r="R11" i="19"/>
  <c r="M11" i="19"/>
  <c r="S11" i="19"/>
  <c r="P11" i="19"/>
  <c r="T11" i="19"/>
  <c r="H21" i="19"/>
  <c r="M26" i="19"/>
  <c r="Q26" i="19"/>
  <c r="G54" i="21" s="1"/>
  <c r="P26" i="19"/>
  <c r="F54" i="21" s="1"/>
  <c r="R26" i="19"/>
  <c r="S26" i="19"/>
  <c r="T26" i="19"/>
  <c r="O26" i="19"/>
  <c r="H25" i="19"/>
  <c r="H14" i="19"/>
  <c r="P41" i="19"/>
  <c r="Q41" i="19"/>
  <c r="T41" i="19"/>
  <c r="R41" i="19"/>
  <c r="O41" i="19"/>
  <c r="S41" i="19"/>
  <c r="M41" i="19"/>
  <c r="Q40" i="19"/>
  <c r="R40" i="19"/>
  <c r="O40" i="19"/>
  <c r="T40" i="19"/>
  <c r="S40" i="19"/>
  <c r="M40" i="19"/>
  <c r="P40" i="19"/>
  <c r="H37" i="19"/>
  <c r="T39" i="19"/>
  <c r="Q39" i="19"/>
  <c r="M39" i="19"/>
  <c r="O39" i="19"/>
  <c r="P39" i="19"/>
  <c r="S39" i="19"/>
  <c r="R39" i="19"/>
  <c r="R36" i="19"/>
  <c r="O36" i="19"/>
  <c r="S36" i="19"/>
  <c r="P36" i="19"/>
  <c r="Q36" i="19"/>
  <c r="T36" i="19"/>
  <c r="M36" i="19"/>
  <c r="H35" i="19"/>
  <c r="H34" i="19"/>
  <c r="H15" i="19"/>
  <c r="H13" i="19"/>
  <c r="M28" i="19"/>
  <c r="S28" i="19"/>
  <c r="P28" i="19"/>
  <c r="F56" i="21" s="1"/>
  <c r="R28" i="19"/>
  <c r="Q28" i="19"/>
  <c r="G56" i="21" s="1"/>
  <c r="T28" i="19"/>
  <c r="O28" i="19"/>
  <c r="H48" i="19"/>
  <c r="H17" i="19"/>
  <c r="H47" i="19"/>
  <c r="H49" i="19"/>
  <c r="H46" i="19"/>
  <c r="M6" i="19"/>
  <c r="T6" i="19"/>
  <c r="Q6" i="19"/>
  <c r="S6" i="19"/>
  <c r="O6" i="19"/>
  <c r="P6" i="19"/>
  <c r="R6" i="19"/>
  <c r="G23" i="21"/>
  <c r="F23" i="21"/>
  <c r="W15" i="21"/>
  <c r="W30" i="21"/>
  <c r="E89" i="8"/>
  <c r="F89" i="8"/>
  <c r="E90" i="8"/>
  <c r="F90" i="8"/>
  <c r="E91" i="8"/>
  <c r="F91" i="8"/>
  <c r="E92" i="8"/>
  <c r="F92" i="8"/>
  <c r="E93" i="8"/>
  <c r="F93" i="8"/>
  <c r="E94" i="8"/>
  <c r="F94" i="8"/>
  <c r="E95" i="8"/>
  <c r="F95" i="8"/>
  <c r="F88" i="8"/>
  <c r="E88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F77" i="8"/>
  <c r="E77" i="8"/>
  <c r="C89" i="8"/>
  <c r="C90" i="8"/>
  <c r="C91" i="8"/>
  <c r="C92" i="8"/>
  <c r="C93" i="8"/>
  <c r="C94" i="8"/>
  <c r="C95" i="8"/>
  <c r="C88" i="8"/>
  <c r="C86" i="8"/>
  <c r="C85" i="8"/>
  <c r="C84" i="8"/>
  <c r="C83" i="8"/>
  <c r="C82" i="8"/>
  <c r="C81" i="8"/>
  <c r="C80" i="8"/>
  <c r="C79" i="8"/>
  <c r="C78" i="8"/>
  <c r="C77" i="8"/>
  <c r="D89" i="8"/>
  <c r="D90" i="8"/>
  <c r="D91" i="8"/>
  <c r="D92" i="8"/>
  <c r="D93" i="8"/>
  <c r="D94" i="8"/>
  <c r="D95" i="8"/>
  <c r="D88" i="8"/>
  <c r="W16" i="21"/>
  <c r="W31" i="21"/>
  <c r="K55" i="21"/>
  <c r="I55" i="21"/>
  <c r="H55" i="21"/>
  <c r="K11" i="21"/>
  <c r="I11" i="21"/>
  <c r="H11" i="21"/>
  <c r="K52" i="21"/>
  <c r="K9" i="21"/>
  <c r="G47" i="19"/>
  <c r="G25" i="19"/>
  <c r="G18" i="19"/>
  <c r="G23" i="19"/>
  <c r="G15" i="19"/>
  <c r="G19" i="19"/>
  <c r="G27" i="19"/>
  <c r="G16" i="19"/>
  <c r="G17" i="19"/>
  <c r="D47" i="19"/>
  <c r="D19" i="19"/>
  <c r="D12" i="19"/>
  <c r="C12" i="19"/>
  <c r="D21" i="19"/>
  <c r="C21" i="19"/>
  <c r="D94" i="20"/>
  <c r="D93" i="20"/>
  <c r="D92" i="20"/>
  <c r="D91" i="20"/>
  <c r="D90" i="20"/>
  <c r="G48" i="19" s="1"/>
  <c r="D89" i="20"/>
  <c r="G49" i="19" s="1"/>
  <c r="D88" i="20"/>
  <c r="G38" i="19" s="1"/>
  <c r="D87" i="20"/>
  <c r="G12" i="19"/>
  <c r="D84" i="20"/>
  <c r="D83" i="20"/>
  <c r="G9" i="19" s="1"/>
  <c r="D82" i="20"/>
  <c r="G21" i="19" s="1"/>
  <c r="F49" i="19"/>
  <c r="F44" i="19"/>
  <c r="F25" i="19"/>
  <c r="F23" i="19"/>
  <c r="F27" i="19"/>
  <c r="F16" i="19"/>
  <c r="F17" i="19"/>
  <c r="F5" i="19"/>
  <c r="D79" i="20"/>
  <c r="D78" i="20"/>
  <c r="D77" i="20"/>
  <c r="D76" i="20"/>
  <c r="D75" i="20"/>
  <c r="D74" i="20"/>
  <c r="D73" i="20"/>
  <c r="D72" i="20"/>
  <c r="D71" i="20"/>
  <c r="D70" i="20"/>
  <c r="F47" i="19" s="1"/>
  <c r="D69" i="20"/>
  <c r="F48" i="19" s="1"/>
  <c r="D68" i="20"/>
  <c r="F35" i="19" s="1"/>
  <c r="D67" i="20"/>
  <c r="F38" i="19" s="1"/>
  <c r="D66" i="20"/>
  <c r="D65" i="20"/>
  <c r="D64" i="20"/>
  <c r="D48" i="20"/>
  <c r="D49" i="20"/>
  <c r="F18" i="19" s="1"/>
  <c r="D50" i="20"/>
  <c r="D51" i="20"/>
  <c r="D52" i="20"/>
  <c r="D53" i="20"/>
  <c r="D54" i="20"/>
  <c r="F15" i="19" s="1"/>
  <c r="D55" i="20"/>
  <c r="D56" i="20"/>
  <c r="D57" i="20"/>
  <c r="F12" i="19" s="1"/>
  <c r="D58" i="20"/>
  <c r="F19" i="19" s="1"/>
  <c r="D59" i="20"/>
  <c r="D60" i="20"/>
  <c r="D61" i="20"/>
  <c r="D62" i="20"/>
  <c r="D47" i="20"/>
  <c r="C45" i="15"/>
  <c r="L56" i="21" l="1"/>
  <c r="L54" i="21"/>
  <c r="G35" i="19"/>
  <c r="G34" i="19"/>
  <c r="Q34" i="19" s="1"/>
  <c r="U41" i="19"/>
  <c r="N20" i="19"/>
  <c r="G13" i="19"/>
  <c r="P13" i="19" s="1"/>
  <c r="F17" i="21" s="1"/>
  <c r="G10" i="19"/>
  <c r="G44" i="19"/>
  <c r="P37" i="19"/>
  <c r="T37" i="19"/>
  <c r="R37" i="19"/>
  <c r="S37" i="19"/>
  <c r="M37" i="19"/>
  <c r="O37" i="19"/>
  <c r="Q37" i="19"/>
  <c r="P14" i="19"/>
  <c r="Q14" i="19"/>
  <c r="T14" i="19"/>
  <c r="R14" i="19"/>
  <c r="O14" i="19"/>
  <c r="M14" i="19"/>
  <c r="S14" i="19"/>
  <c r="U36" i="19"/>
  <c r="N36" i="19"/>
  <c r="N40" i="19"/>
  <c r="U39" i="19"/>
  <c r="N26" i="19"/>
  <c r="N28" i="19"/>
  <c r="N39" i="19"/>
  <c r="N41" i="19"/>
  <c r="U11" i="19"/>
  <c r="N11" i="19"/>
  <c r="U7" i="19"/>
  <c r="N7" i="19"/>
  <c r="N6" i="19"/>
  <c r="F21" i="19"/>
  <c r="O21" i="19" s="1"/>
  <c r="F9" i="19"/>
  <c r="Q13" i="19"/>
  <c r="G17" i="21" s="1"/>
  <c r="R13" i="19"/>
  <c r="T13" i="19"/>
  <c r="O13" i="19"/>
  <c r="S13" i="19"/>
  <c r="G5" i="19"/>
  <c r="H12" i="18"/>
  <c r="F22" i="19"/>
  <c r="G32" i="21"/>
  <c r="F32" i="21"/>
  <c r="S36" i="21"/>
  <c r="G9" i="21"/>
  <c r="Q19" i="19"/>
  <c r="T19" i="19"/>
  <c r="T21" i="19"/>
  <c r="T12" i="19"/>
  <c r="R19" i="19"/>
  <c r="G50" i="21"/>
  <c r="Q12" i="19"/>
  <c r="G52" i="21" s="1"/>
  <c r="R12" i="19"/>
  <c r="O12" i="19"/>
  <c r="S12" i="19"/>
  <c r="O19" i="19"/>
  <c r="S19" i="19"/>
  <c r="F9" i="21"/>
  <c r="F50" i="21"/>
  <c r="P12" i="19"/>
  <c r="P19" i="19"/>
  <c r="M12" i="19"/>
  <c r="M19" i="19"/>
  <c r="I41" i="21"/>
  <c r="H41" i="21"/>
  <c r="J66" i="26"/>
  <c r="C62" i="26" s="1"/>
  <c r="J67" i="26"/>
  <c r="J68" i="26"/>
  <c r="C64" i="26" s="1"/>
  <c r="W35" i="21"/>
  <c r="U35" i="21"/>
  <c r="T35" i="21"/>
  <c r="C48" i="19"/>
  <c r="D15" i="19"/>
  <c r="O34" i="19" l="1"/>
  <c r="P34" i="19"/>
  <c r="T34" i="19"/>
  <c r="S34" i="19"/>
  <c r="R34" i="19"/>
  <c r="M13" i="19"/>
  <c r="M34" i="19"/>
  <c r="R21" i="19"/>
  <c r="U37" i="19"/>
  <c r="N37" i="19"/>
  <c r="N14" i="19"/>
  <c r="U12" i="19"/>
  <c r="Q10" i="19"/>
  <c r="S10" i="19"/>
  <c r="M10" i="19"/>
  <c r="R10" i="19"/>
  <c r="P10" i="19"/>
  <c r="T10" i="19"/>
  <c r="O10" i="19"/>
  <c r="P21" i="19"/>
  <c r="S21" i="19"/>
  <c r="M21" i="19"/>
  <c r="Q21" i="19"/>
  <c r="U45" i="19"/>
  <c r="U14" i="19"/>
  <c r="N13" i="19"/>
  <c r="T9" i="19"/>
  <c r="Q9" i="19"/>
  <c r="O9" i="19"/>
  <c r="R9" i="19"/>
  <c r="P9" i="19"/>
  <c r="S9" i="19"/>
  <c r="M9" i="19"/>
  <c r="T11" i="21"/>
  <c r="T30" i="21"/>
  <c r="U11" i="21"/>
  <c r="F52" i="21"/>
  <c r="R36" i="21"/>
  <c r="N12" i="19"/>
  <c r="N19" i="19"/>
  <c r="A1047984" i="20"/>
  <c r="D36" i="20"/>
  <c r="D48" i="19"/>
  <c r="C49" i="19"/>
  <c r="D18" i="19"/>
  <c r="C27" i="19"/>
  <c r="D27" i="19"/>
  <c r="C25" i="19"/>
  <c r="C23" i="26"/>
  <c r="C12" i="26"/>
  <c r="C9" i="26"/>
  <c r="C7" i="26"/>
  <c r="C11" i="26"/>
  <c r="E36" i="14"/>
  <c r="E33" i="14"/>
  <c r="E35" i="14"/>
  <c r="E31" i="14"/>
  <c r="E32" i="14"/>
  <c r="D20" i="14"/>
  <c r="C20" i="14"/>
  <c r="F25" i="14"/>
  <c r="E9" i="14"/>
  <c r="E17" i="14"/>
  <c r="E18" i="14"/>
  <c r="E14" i="14"/>
  <c r="E19" i="14"/>
  <c r="E21" i="14"/>
  <c r="E11" i="14"/>
  <c r="C62" i="8"/>
  <c r="C63" i="8"/>
  <c r="C64" i="8"/>
  <c r="C40" i="22"/>
  <c r="C39" i="22"/>
  <c r="C45" i="22"/>
  <c r="C14" i="22"/>
  <c r="W37" i="21"/>
  <c r="I29" i="21"/>
  <c r="H29" i="21"/>
  <c r="I45" i="21"/>
  <c r="H45" i="21"/>
  <c r="G45" i="21"/>
  <c r="F45" i="21"/>
  <c r="C35" i="19"/>
  <c r="C38" i="19"/>
  <c r="C44" i="19"/>
  <c r="C17" i="19"/>
  <c r="C18" i="19"/>
  <c r="C23" i="19"/>
  <c r="C15" i="19"/>
  <c r="C16" i="19"/>
  <c r="C5" i="19"/>
  <c r="E76" i="26"/>
  <c r="F76" i="26"/>
  <c r="E77" i="26"/>
  <c r="F77" i="26"/>
  <c r="F59" i="26"/>
  <c r="C59" i="26"/>
  <c r="C60" i="26"/>
  <c r="C61" i="26"/>
  <c r="C74" i="26"/>
  <c r="C63" i="26"/>
  <c r="J64" i="26"/>
  <c r="J65" i="26"/>
  <c r="N86" i="26"/>
  <c r="N84" i="26"/>
  <c r="N85" i="26"/>
  <c r="N88" i="26"/>
  <c r="N83" i="26"/>
  <c r="N81" i="26"/>
  <c r="N80" i="26"/>
  <c r="N82" i="26"/>
  <c r="N87" i="26"/>
  <c r="F60" i="26"/>
  <c r="F61" i="26"/>
  <c r="F62" i="26"/>
  <c r="C73" i="26"/>
  <c r="G46" i="21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D36" i="14"/>
  <c r="C36" i="14"/>
  <c r="C33" i="14"/>
  <c r="C35" i="14"/>
  <c r="C31" i="14"/>
  <c r="D23" i="15"/>
  <c r="E8" i="14" s="1"/>
  <c r="D24" i="15"/>
  <c r="E15" i="14" s="1"/>
  <c r="D25" i="15"/>
  <c r="E6" i="14" s="1"/>
  <c r="D26" i="15"/>
  <c r="E10" i="14" s="1"/>
  <c r="D27" i="15"/>
  <c r="E20" i="14" s="1"/>
  <c r="D28" i="15"/>
  <c r="E7" i="14" s="1"/>
  <c r="D29" i="15"/>
  <c r="E22" i="14" s="1"/>
  <c r="D30" i="15"/>
  <c r="E23" i="14" s="1"/>
  <c r="D31" i="15"/>
  <c r="E12" i="14" s="1"/>
  <c r="D32" i="15"/>
  <c r="E24" i="14" s="1"/>
  <c r="D33" i="15"/>
  <c r="E25" i="14" s="1"/>
  <c r="D34" i="15"/>
  <c r="E13" i="14" s="1"/>
  <c r="D35" i="15"/>
  <c r="E26" i="14" s="1"/>
  <c r="D18" i="14"/>
  <c r="D15" i="14"/>
  <c r="C9" i="14"/>
  <c r="D25" i="14"/>
  <c r="D23" i="14"/>
  <c r="C14" i="14"/>
  <c r="C15" i="14"/>
  <c r="D22" i="14"/>
  <c r="C23" i="14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32" i="14"/>
  <c r="C18" i="14"/>
  <c r="C22" i="14"/>
  <c r="C21" i="14"/>
  <c r="C11" i="14"/>
  <c r="C19" i="14"/>
  <c r="N34" i="19" l="1"/>
  <c r="E38" i="19"/>
  <c r="E46" i="19"/>
  <c r="U9" i="19"/>
  <c r="N10" i="19"/>
  <c r="U10" i="19"/>
  <c r="N21" i="19"/>
  <c r="N9" i="19"/>
  <c r="L26" i="14"/>
  <c r="M26" i="14"/>
  <c r="I26" i="14"/>
  <c r="N26" i="14"/>
  <c r="K26" i="14"/>
  <c r="C28" i="26"/>
  <c r="C76" i="26"/>
  <c r="C77" i="26"/>
  <c r="C78" i="26"/>
  <c r="C75" i="26"/>
  <c r="A60" i="26"/>
  <c r="A59" i="26"/>
  <c r="A62" i="26"/>
  <c r="A63" i="26"/>
  <c r="A61" i="26"/>
  <c r="A64" i="26"/>
  <c r="D64" i="26" s="1"/>
  <c r="C26" i="26"/>
  <c r="C25" i="26"/>
  <c r="C24" i="26"/>
  <c r="C27" i="26"/>
  <c r="C8" i="26"/>
  <c r="C10" i="26"/>
  <c r="K20" i="14"/>
  <c r="I20" i="14"/>
  <c r="M20" i="14"/>
  <c r="L20" i="14"/>
  <c r="N20" i="14"/>
  <c r="I36" i="14"/>
  <c r="L36" i="14"/>
  <c r="M36" i="14"/>
  <c r="N36" i="14"/>
  <c r="K36" i="14"/>
  <c r="K18" i="14"/>
  <c r="L18" i="14"/>
  <c r="I18" i="14"/>
  <c r="M18" i="14"/>
  <c r="N18" i="14"/>
  <c r="M15" i="14"/>
  <c r="K22" i="14"/>
  <c r="K23" i="14"/>
  <c r="K25" i="14"/>
  <c r="N15" i="14"/>
  <c r="I22" i="14"/>
  <c r="M22" i="14"/>
  <c r="I23" i="14"/>
  <c r="M23" i="14"/>
  <c r="I25" i="14"/>
  <c r="M25" i="14"/>
  <c r="K15" i="14"/>
  <c r="L25" i="14"/>
  <c r="K35" i="21" s="1"/>
  <c r="N22" i="14"/>
  <c r="N23" i="14"/>
  <c r="N25" i="14"/>
  <c r="L15" i="14"/>
  <c r="L22" i="14"/>
  <c r="L23" i="14"/>
  <c r="K38" i="21" s="1"/>
  <c r="I15" i="14"/>
  <c r="W29" i="21"/>
  <c r="S46" i="19" l="1"/>
  <c r="T46" i="19"/>
  <c r="O46" i="19"/>
  <c r="Q46" i="19"/>
  <c r="M46" i="19"/>
  <c r="P46" i="19"/>
  <c r="R46" i="19"/>
  <c r="K57" i="21"/>
  <c r="L57" i="21" s="1"/>
  <c r="J26" i="14"/>
  <c r="O36" i="14"/>
  <c r="K23" i="21"/>
  <c r="O47" i="19"/>
  <c r="P47" i="19"/>
  <c r="R18" i="21" s="1"/>
  <c r="M47" i="19"/>
  <c r="T47" i="19"/>
  <c r="Q47" i="19"/>
  <c r="S18" i="21" s="1"/>
  <c r="S47" i="19"/>
  <c r="R47" i="19"/>
  <c r="A74" i="26"/>
  <c r="A75" i="26"/>
  <c r="A76" i="26"/>
  <c r="A78" i="26"/>
  <c r="D78" i="26" s="1"/>
  <c r="A73" i="26"/>
  <c r="A77" i="26"/>
  <c r="W11" i="21"/>
  <c r="D63" i="26"/>
  <c r="J20" i="14"/>
  <c r="J36" i="14"/>
  <c r="O34" i="14"/>
  <c r="J18" i="14"/>
  <c r="J23" i="14"/>
  <c r="J22" i="14"/>
  <c r="J25" i="14"/>
  <c r="J15" i="14"/>
  <c r="D50" i="8"/>
  <c r="C50" i="8"/>
  <c r="C21" i="26"/>
  <c r="F6" i="26"/>
  <c r="E6" i="26"/>
  <c r="C22" i="26"/>
  <c r="C6" i="26"/>
  <c r="F75" i="26"/>
  <c r="E75" i="26"/>
  <c r="F74" i="26"/>
  <c r="E74" i="26"/>
  <c r="F73" i="26"/>
  <c r="E73" i="26"/>
  <c r="E62" i="26"/>
  <c r="E61" i="26"/>
  <c r="E60" i="26"/>
  <c r="E59" i="26"/>
  <c r="E5" i="26"/>
  <c r="F5" i="26"/>
  <c r="F28" i="26"/>
  <c r="F3" i="26"/>
  <c r="F4" i="26"/>
  <c r="C19" i="26"/>
  <c r="E28" i="26"/>
  <c r="E3" i="26"/>
  <c r="E4" i="26"/>
  <c r="C17" i="26"/>
  <c r="U3" i="21"/>
  <c r="W32" i="21"/>
  <c r="U32" i="21"/>
  <c r="T32" i="21"/>
  <c r="I21" i="21"/>
  <c r="H21" i="21"/>
  <c r="F3" i="20"/>
  <c r="E3" i="20"/>
  <c r="N46" i="19" l="1"/>
  <c r="N47" i="19"/>
  <c r="D77" i="26"/>
  <c r="D76" i="26"/>
  <c r="C18" i="26"/>
  <c r="C4" i="26"/>
  <c r="C20" i="26"/>
  <c r="C3" i="26"/>
  <c r="C5" i="26"/>
  <c r="G40" i="21"/>
  <c r="F40" i="21"/>
  <c r="F18" i="23"/>
  <c r="E18" i="23"/>
  <c r="F17" i="23"/>
  <c r="E17" i="23"/>
  <c r="F16" i="23"/>
  <c r="E16" i="23"/>
  <c r="F15" i="23"/>
  <c r="E15" i="23"/>
  <c r="F14" i="23"/>
  <c r="E14" i="23"/>
  <c r="F13" i="23"/>
  <c r="E13" i="23"/>
  <c r="F12" i="23"/>
  <c r="E12" i="23"/>
  <c r="F7" i="23"/>
  <c r="E7" i="23"/>
  <c r="F6" i="23"/>
  <c r="E6" i="23"/>
  <c r="F5" i="23"/>
  <c r="E5" i="23"/>
  <c r="F4" i="23"/>
  <c r="E4" i="23"/>
  <c r="F3" i="23"/>
  <c r="E3" i="23"/>
  <c r="F4" i="15"/>
  <c r="F5" i="15"/>
  <c r="F6" i="15"/>
  <c r="F7" i="15"/>
  <c r="F8" i="15"/>
  <c r="F9" i="15"/>
  <c r="F10" i="15"/>
  <c r="F11" i="15"/>
  <c r="F12" i="15"/>
  <c r="F13" i="15"/>
  <c r="F14" i="15"/>
  <c r="F15" i="15"/>
  <c r="F3" i="15"/>
  <c r="I44" i="21"/>
  <c r="H44" i="21"/>
  <c r="W19" i="21"/>
  <c r="A27" i="26" l="1"/>
  <c r="A25" i="26"/>
  <c r="A19" i="26"/>
  <c r="A23" i="26"/>
  <c r="A26" i="26"/>
  <c r="D27" i="26" s="1"/>
  <c r="A17" i="26"/>
  <c r="A12" i="26"/>
  <c r="A11" i="26"/>
  <c r="D11" i="26" s="1"/>
  <c r="A9" i="26"/>
  <c r="A8" i="26"/>
  <c r="D8" i="26" s="1"/>
  <c r="A7" i="26"/>
  <c r="A10" i="26"/>
  <c r="D62" i="26"/>
  <c r="A5" i="26"/>
  <c r="A4" i="26"/>
  <c r="A6" i="26"/>
  <c r="D73" i="26"/>
  <c r="A18" i="26"/>
  <c r="A20" i="26"/>
  <c r="A24" i="26"/>
  <c r="D61" i="26"/>
  <c r="A22" i="26"/>
  <c r="D60" i="26"/>
  <c r="D74" i="26"/>
  <c r="A28" i="26"/>
  <c r="A21" i="26"/>
  <c r="A3" i="26"/>
  <c r="D59" i="26"/>
  <c r="D75" i="26"/>
  <c r="W5" i="21"/>
  <c r="C36" i="23"/>
  <c r="C35" i="23"/>
  <c r="C34" i="23"/>
  <c r="C33" i="23"/>
  <c r="C29" i="23"/>
  <c r="C21" i="23"/>
  <c r="C6" i="23"/>
  <c r="C5" i="23"/>
  <c r="C4" i="23"/>
  <c r="C3" i="23"/>
  <c r="I52" i="22"/>
  <c r="H52" i="22"/>
  <c r="G52" i="22"/>
  <c r="F52" i="22"/>
  <c r="E52" i="22"/>
  <c r="D52" i="22"/>
  <c r="I51" i="22"/>
  <c r="H51" i="22"/>
  <c r="G51" i="22"/>
  <c r="F51" i="22"/>
  <c r="E51" i="22"/>
  <c r="D51" i="22"/>
  <c r="E40" i="22"/>
  <c r="E39" i="22"/>
  <c r="I45" i="22"/>
  <c r="E45" i="22"/>
  <c r="I24" i="22"/>
  <c r="H24" i="22"/>
  <c r="G24" i="22"/>
  <c r="F24" i="22"/>
  <c r="E24" i="22"/>
  <c r="D24" i="22"/>
  <c r="I23" i="22"/>
  <c r="H23" i="22"/>
  <c r="G23" i="22"/>
  <c r="F23" i="22"/>
  <c r="E23" i="22"/>
  <c r="D23" i="22"/>
  <c r="I22" i="22"/>
  <c r="H22" i="22"/>
  <c r="G22" i="22"/>
  <c r="F22" i="22"/>
  <c r="E22" i="22"/>
  <c r="D22" i="22"/>
  <c r="I21" i="22"/>
  <c r="H21" i="22"/>
  <c r="G21" i="22"/>
  <c r="F21" i="22"/>
  <c r="E21" i="22"/>
  <c r="D21" i="22"/>
  <c r="I20" i="22"/>
  <c r="H20" i="22"/>
  <c r="G20" i="22"/>
  <c r="F20" i="22"/>
  <c r="E20" i="22"/>
  <c r="D20" i="22"/>
  <c r="I19" i="22"/>
  <c r="H19" i="22"/>
  <c r="G19" i="22"/>
  <c r="F19" i="22"/>
  <c r="E19" i="22"/>
  <c r="D19" i="22"/>
  <c r="I18" i="22"/>
  <c r="H18" i="22"/>
  <c r="G18" i="22"/>
  <c r="F18" i="22"/>
  <c r="E18" i="22"/>
  <c r="D18" i="22"/>
  <c r="I17" i="22"/>
  <c r="H17" i="22"/>
  <c r="G17" i="22"/>
  <c r="F17" i="22"/>
  <c r="E17" i="22"/>
  <c r="D17" i="22"/>
  <c r="I16" i="22"/>
  <c r="H16" i="22"/>
  <c r="G16" i="22"/>
  <c r="F16" i="22"/>
  <c r="E16" i="22"/>
  <c r="D16" i="22"/>
  <c r="I15" i="22"/>
  <c r="H15" i="22"/>
  <c r="G15" i="22"/>
  <c r="F15" i="22"/>
  <c r="E15" i="22"/>
  <c r="D15" i="22"/>
  <c r="I14" i="22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89" i="23"/>
  <c r="D88" i="23"/>
  <c r="D87" i="23"/>
  <c r="D86" i="23"/>
  <c r="I5" i="22" s="1"/>
  <c r="D85" i="23"/>
  <c r="I11" i="22" s="1"/>
  <c r="D84" i="23"/>
  <c r="I8" i="22" s="1"/>
  <c r="D83" i="23"/>
  <c r="D82" i="23"/>
  <c r="I46" i="22" s="1"/>
  <c r="D81" i="23"/>
  <c r="I40" i="22" s="1"/>
  <c r="D80" i="23"/>
  <c r="I38" i="22" s="1"/>
  <c r="D79" i="23"/>
  <c r="I39" i="22" s="1"/>
  <c r="D75" i="23"/>
  <c r="D74" i="23"/>
  <c r="D73" i="23"/>
  <c r="D60" i="23"/>
  <c r="D59" i="23"/>
  <c r="D58" i="23"/>
  <c r="D57" i="23"/>
  <c r="D56" i="23"/>
  <c r="H40" i="22" s="1"/>
  <c r="D55" i="23"/>
  <c r="H38" i="22" s="1"/>
  <c r="D54" i="23"/>
  <c r="D53" i="23"/>
  <c r="H5" i="22" s="1"/>
  <c r="D52" i="23"/>
  <c r="H13" i="22" s="1"/>
  <c r="D51" i="23"/>
  <c r="H11" i="22" s="1"/>
  <c r="D50" i="23"/>
  <c r="H7" i="22" s="1"/>
  <c r="D49" i="23"/>
  <c r="H14" i="22" s="1"/>
  <c r="D45" i="23"/>
  <c r="D44" i="23"/>
  <c r="D43" i="23"/>
  <c r="D42" i="23"/>
  <c r="D41" i="23"/>
  <c r="D40" i="23"/>
  <c r="G5" i="22" s="1"/>
  <c r="D39" i="23"/>
  <c r="D38" i="23"/>
  <c r="D37" i="23"/>
  <c r="G9" i="22" s="1"/>
  <c r="D36" i="23"/>
  <c r="D35" i="23"/>
  <c r="D34" i="23"/>
  <c r="G39" i="22" s="1"/>
  <c r="D33" i="23"/>
  <c r="G38" i="22" s="1"/>
  <c r="D29" i="23"/>
  <c r="D21" i="23"/>
  <c r="D17" i="23"/>
  <c r="D16" i="23"/>
  <c r="D15" i="23"/>
  <c r="D14" i="23"/>
  <c r="D13" i="23"/>
  <c r="D38" i="22" s="1"/>
  <c r="D12" i="23"/>
  <c r="D39" i="22" s="1"/>
  <c r="D7" i="23"/>
  <c r="D6" i="23"/>
  <c r="D5" i="23"/>
  <c r="D7" i="22" s="1"/>
  <c r="D4" i="23"/>
  <c r="D14" i="22" s="1"/>
  <c r="D3" i="23"/>
  <c r="I36" i="22"/>
  <c r="I37" i="22" s="1"/>
  <c r="H36" i="22"/>
  <c r="H37" i="22" s="1"/>
  <c r="G36" i="22"/>
  <c r="G37" i="22" s="1"/>
  <c r="F36" i="22"/>
  <c r="E36" i="22"/>
  <c r="E37" i="22" s="1"/>
  <c r="D36" i="22"/>
  <c r="N37" i="22" s="1"/>
  <c r="R34" i="22"/>
  <c r="R33" i="22"/>
  <c r="R32" i="22"/>
  <c r="R31" i="22"/>
  <c r="R30" i="22"/>
  <c r="R29" i="22"/>
  <c r="R28" i="22"/>
  <c r="R27" i="22"/>
  <c r="R26" i="22"/>
  <c r="R25" i="22"/>
  <c r="N4" i="22"/>
  <c r="I4" i="22"/>
  <c r="H4" i="22"/>
  <c r="G4" i="22"/>
  <c r="E4" i="22"/>
  <c r="D4" i="22"/>
  <c r="I2" i="22"/>
  <c r="H2" i="22"/>
  <c r="G2" i="22"/>
  <c r="F2" i="22"/>
  <c r="E2" i="22"/>
  <c r="D2" i="22"/>
  <c r="D46" i="8"/>
  <c r="C46" i="8"/>
  <c r="E4" i="15"/>
  <c r="E5" i="15"/>
  <c r="E6" i="15"/>
  <c r="E7" i="15"/>
  <c r="E8" i="15"/>
  <c r="E9" i="15"/>
  <c r="E10" i="15"/>
  <c r="E11" i="15"/>
  <c r="E12" i="15"/>
  <c r="E13" i="15"/>
  <c r="E14" i="15"/>
  <c r="E15" i="15"/>
  <c r="E3" i="15"/>
  <c r="V5" i="21"/>
  <c r="U5" i="21"/>
  <c r="T5" i="21"/>
  <c r="S5" i="21"/>
  <c r="R5" i="21"/>
  <c r="D41" i="8"/>
  <c r="D40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28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59" i="8"/>
  <c r="C158" i="8"/>
  <c r="C157" i="8"/>
  <c r="C156" i="8"/>
  <c r="C155" i="8"/>
  <c r="C154" i="8"/>
  <c r="C153" i="8"/>
  <c r="C152" i="8"/>
  <c r="C151" i="8"/>
  <c r="C150" i="8"/>
  <c r="C149" i="8"/>
  <c r="C140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2" i="8"/>
  <c r="C121" i="8"/>
  <c r="C120" i="8"/>
  <c r="C119" i="8"/>
  <c r="C118" i="8"/>
  <c r="C117" i="8"/>
  <c r="C116" i="8"/>
  <c r="C115" i="8"/>
  <c r="C114" i="8"/>
  <c r="C113" i="8"/>
  <c r="C73" i="8"/>
  <c r="C72" i="8"/>
  <c r="C71" i="8"/>
  <c r="C70" i="8"/>
  <c r="C69" i="8"/>
  <c r="C68" i="8"/>
  <c r="C67" i="8"/>
  <c r="C66" i="8"/>
  <c r="C65" i="8"/>
  <c r="C58" i="8"/>
  <c r="C57" i="8"/>
  <c r="C56" i="8"/>
  <c r="C55" i="8"/>
  <c r="C54" i="8"/>
  <c r="C53" i="8"/>
  <c r="C52" i="8"/>
  <c r="C51" i="8"/>
  <c r="C49" i="8"/>
  <c r="C48" i="8"/>
  <c r="C47" i="8"/>
  <c r="C45" i="8"/>
  <c r="C3" i="20"/>
  <c r="C4" i="20"/>
  <c r="P4" i="19"/>
  <c r="D4" i="20"/>
  <c r="D44" i="19" s="1"/>
  <c r="D3" i="20"/>
  <c r="L32" i="19"/>
  <c r="K32" i="19"/>
  <c r="P33" i="19"/>
  <c r="L2" i="19"/>
  <c r="L31" i="19" s="1"/>
  <c r="K2" i="19"/>
  <c r="K31" i="19" s="1"/>
  <c r="E10" i="18"/>
  <c r="F10" i="18"/>
  <c r="G10" i="18"/>
  <c r="H10" i="18"/>
  <c r="I10" i="18"/>
  <c r="J10" i="18"/>
  <c r="K10" i="18"/>
  <c r="L10" i="18"/>
  <c r="D10" i="18"/>
  <c r="D174" i="8"/>
  <c r="D173" i="8"/>
  <c r="D172" i="8"/>
  <c r="D171" i="8"/>
  <c r="D170" i="8"/>
  <c r="D169" i="8"/>
  <c r="D168" i="8"/>
  <c r="D167" i="8"/>
  <c r="D166" i="8"/>
  <c r="D165" i="8"/>
  <c r="D164" i="8"/>
  <c r="D163" i="8"/>
  <c r="D159" i="8"/>
  <c r="D158" i="8"/>
  <c r="D157" i="8"/>
  <c r="D156" i="8"/>
  <c r="D155" i="8"/>
  <c r="D154" i="8"/>
  <c r="D153" i="8"/>
  <c r="K12" i="18" s="1"/>
  <c r="D152" i="8"/>
  <c r="D151" i="8"/>
  <c r="D150" i="8"/>
  <c r="D149" i="8"/>
  <c r="D140" i="8"/>
  <c r="D136" i="8"/>
  <c r="D135" i="8"/>
  <c r="D134" i="8"/>
  <c r="D133" i="8"/>
  <c r="D132" i="8"/>
  <c r="D131" i="8"/>
  <c r="D130" i="8"/>
  <c r="D129" i="8"/>
  <c r="J12" i="18" s="1"/>
  <c r="D128" i="8"/>
  <c r="D127" i="8"/>
  <c r="D126" i="8"/>
  <c r="D125" i="8"/>
  <c r="D122" i="8"/>
  <c r="D121" i="8"/>
  <c r="D120" i="8"/>
  <c r="D119" i="8"/>
  <c r="D118" i="8"/>
  <c r="D117" i="8"/>
  <c r="D116" i="8"/>
  <c r="D115" i="8"/>
  <c r="D114" i="8"/>
  <c r="I12" i="18" s="1"/>
  <c r="D113" i="8"/>
  <c r="D86" i="8"/>
  <c r="D85" i="8"/>
  <c r="D84" i="8"/>
  <c r="D83" i="8"/>
  <c r="D82" i="8"/>
  <c r="D81" i="8"/>
  <c r="D80" i="8"/>
  <c r="D79" i="8"/>
  <c r="D78" i="8"/>
  <c r="D77" i="8"/>
  <c r="D73" i="8"/>
  <c r="D72" i="8"/>
  <c r="D71" i="8"/>
  <c r="D70" i="8"/>
  <c r="D69" i="8"/>
  <c r="D68" i="8"/>
  <c r="D67" i="8"/>
  <c r="G12" i="18" s="1"/>
  <c r="D66" i="8"/>
  <c r="D65" i="8"/>
  <c r="D64" i="8"/>
  <c r="D63" i="8"/>
  <c r="D62" i="8"/>
  <c r="H2" i="18"/>
  <c r="G2" i="18"/>
  <c r="F2" i="18"/>
  <c r="E2" i="18"/>
  <c r="P4" i="18"/>
  <c r="L2" i="18"/>
  <c r="K2" i="18"/>
  <c r="J2" i="18"/>
  <c r="I2" i="18"/>
  <c r="D2" i="18"/>
  <c r="N29" i="14"/>
  <c r="M29" i="14"/>
  <c r="L29" i="14"/>
  <c r="D75" i="15"/>
  <c r="C75" i="15"/>
  <c r="D71" i="15"/>
  <c r="C71" i="15"/>
  <c r="D70" i="15"/>
  <c r="C70" i="15"/>
  <c r="D69" i="15"/>
  <c r="C69" i="15"/>
  <c r="D68" i="15"/>
  <c r="C68" i="15"/>
  <c r="D64" i="15"/>
  <c r="C64" i="15"/>
  <c r="D60" i="15"/>
  <c r="C60" i="15"/>
  <c r="Q38" i="22" l="1"/>
  <c r="O38" i="22"/>
  <c r="P38" i="22"/>
  <c r="N38" i="22"/>
  <c r="M38" i="22"/>
  <c r="D35" i="19"/>
  <c r="T35" i="19" s="1"/>
  <c r="N46" i="22"/>
  <c r="K46" i="22"/>
  <c r="M46" i="22"/>
  <c r="P46" i="22"/>
  <c r="O46" i="22"/>
  <c r="Q46" i="22"/>
  <c r="G13" i="22"/>
  <c r="G11" i="22"/>
  <c r="L12" i="18"/>
  <c r="Q12" i="18" s="1"/>
  <c r="U34" i="21"/>
  <c r="U12" i="21"/>
  <c r="E14" i="22"/>
  <c r="K14" i="22" s="1"/>
  <c r="E8" i="22"/>
  <c r="I15" i="21"/>
  <c r="I52" i="21"/>
  <c r="U31" i="21"/>
  <c r="U16" i="21"/>
  <c r="D5" i="22"/>
  <c r="O5" i="22" s="1"/>
  <c r="D9" i="22"/>
  <c r="O9" i="22" s="1"/>
  <c r="D8" i="22"/>
  <c r="K38" i="22"/>
  <c r="D6" i="22"/>
  <c r="D40" i="22"/>
  <c r="K40" i="22" s="1"/>
  <c r="K7" i="22"/>
  <c r="P45" i="22"/>
  <c r="I36" i="21"/>
  <c r="H36" i="21"/>
  <c r="M48" i="22"/>
  <c r="Q48" i="22"/>
  <c r="P48" i="22"/>
  <c r="O48" i="22"/>
  <c r="K48" i="22"/>
  <c r="N48" i="22"/>
  <c r="D49" i="19"/>
  <c r="D23" i="19"/>
  <c r="R35" i="19"/>
  <c r="P35" i="19"/>
  <c r="S35" i="19"/>
  <c r="Q35" i="19"/>
  <c r="M35" i="19"/>
  <c r="O35" i="19"/>
  <c r="D17" i="19"/>
  <c r="D25" i="26"/>
  <c r="D24" i="26"/>
  <c r="D28" i="26"/>
  <c r="D26" i="26"/>
  <c r="D19" i="26"/>
  <c r="D23" i="26"/>
  <c r="D9" i="26"/>
  <c r="D7" i="26"/>
  <c r="D12" i="26"/>
  <c r="D10" i="26"/>
  <c r="D17" i="26"/>
  <c r="D25" i="19"/>
  <c r="D38" i="19"/>
  <c r="D5" i="19"/>
  <c r="D16" i="19"/>
  <c r="D4" i="26"/>
  <c r="D3" i="26"/>
  <c r="D21" i="26"/>
  <c r="D18" i="26"/>
  <c r="D20" i="26"/>
  <c r="D22" i="26"/>
  <c r="D5" i="26"/>
  <c r="D6" i="26"/>
  <c r="O20" i="22"/>
  <c r="R51" i="22"/>
  <c r="O15" i="22"/>
  <c r="O19" i="22"/>
  <c r="M21" i="22"/>
  <c r="Q23" i="22"/>
  <c r="P17" i="22"/>
  <c r="P21" i="22"/>
  <c r="O23" i="22"/>
  <c r="P24" i="22"/>
  <c r="D37" i="22"/>
  <c r="R49" i="22"/>
  <c r="M52" i="22"/>
  <c r="P16" i="22"/>
  <c r="O17" i="22"/>
  <c r="P20" i="22"/>
  <c r="O21" i="22"/>
  <c r="O24" i="22"/>
  <c r="P51" i="22"/>
  <c r="O16" i="22"/>
  <c r="Q15" i="22"/>
  <c r="Q19" i="22"/>
  <c r="N39" i="22"/>
  <c r="N52" i="22"/>
  <c r="P15" i="22"/>
  <c r="M16" i="22"/>
  <c r="N17" i="22"/>
  <c r="Q17" i="22"/>
  <c r="K18" i="22"/>
  <c r="O18" i="22"/>
  <c r="P19" i="22"/>
  <c r="M20" i="22"/>
  <c r="N21" i="22"/>
  <c r="Q21" i="22"/>
  <c r="K22" i="22"/>
  <c r="O22" i="22"/>
  <c r="P23" i="22"/>
  <c r="N24" i="22"/>
  <c r="Q24" i="22"/>
  <c r="K39" i="22"/>
  <c r="O39" i="22"/>
  <c r="R50" i="22"/>
  <c r="M51" i="22"/>
  <c r="K52" i="22"/>
  <c r="K15" i="22"/>
  <c r="M17" i="22"/>
  <c r="M15" i="22"/>
  <c r="N16" i="22"/>
  <c r="Q16" i="22"/>
  <c r="K17" i="22"/>
  <c r="P18" i="22"/>
  <c r="M19" i="22"/>
  <c r="N20" i="22"/>
  <c r="Q20" i="22"/>
  <c r="K21" i="22"/>
  <c r="P22" i="22"/>
  <c r="M23" i="22"/>
  <c r="K24" i="22"/>
  <c r="P39" i="22"/>
  <c r="N51" i="22"/>
  <c r="Q51" i="22"/>
  <c r="Q52" i="22"/>
  <c r="N18" i="22"/>
  <c r="Q18" i="22"/>
  <c r="K19" i="22"/>
  <c r="N22" i="22"/>
  <c r="Q22" i="22"/>
  <c r="K23" i="22"/>
  <c r="M24" i="22"/>
  <c r="N15" i="22"/>
  <c r="K16" i="22"/>
  <c r="M18" i="22"/>
  <c r="N19" i="22"/>
  <c r="K20" i="22"/>
  <c r="M22" i="22"/>
  <c r="N23" i="22"/>
  <c r="M39" i="22"/>
  <c r="K51" i="22"/>
  <c r="O51" i="22"/>
  <c r="P11" i="18"/>
  <c r="D15" i="15"/>
  <c r="C4" i="15"/>
  <c r="C5" i="15"/>
  <c r="C6" i="15"/>
  <c r="C7" i="15"/>
  <c r="C8" i="15"/>
  <c r="C9" i="15"/>
  <c r="C10" i="15"/>
  <c r="C11" i="15"/>
  <c r="C12" i="15"/>
  <c r="C13" i="15"/>
  <c r="C14" i="15"/>
  <c r="C15" i="15"/>
  <c r="C3" i="15"/>
  <c r="D7" i="14"/>
  <c r="D10" i="14"/>
  <c r="D56" i="15"/>
  <c r="C56" i="15"/>
  <c r="D55" i="15"/>
  <c r="C55" i="15"/>
  <c r="D45" i="15"/>
  <c r="D22" i="15"/>
  <c r="E5" i="14" s="1"/>
  <c r="D14" i="15"/>
  <c r="D35" i="14" s="1"/>
  <c r="D13" i="15"/>
  <c r="D12" i="15"/>
  <c r="D11" i="15"/>
  <c r="D21" i="14" s="1"/>
  <c r="D10" i="15"/>
  <c r="D9" i="15"/>
  <c r="D8" i="15"/>
  <c r="D7" i="15"/>
  <c r="D5" i="14" s="1"/>
  <c r="D6" i="15"/>
  <c r="D17" i="14" s="1"/>
  <c r="D5" i="15"/>
  <c r="D16" i="14" s="1"/>
  <c r="D4" i="15"/>
  <c r="D8" i="14" s="1"/>
  <c r="D3" i="15"/>
  <c r="N4" i="14"/>
  <c r="M4" i="14"/>
  <c r="L4" i="14"/>
  <c r="P9" i="22" l="1"/>
  <c r="N9" i="22"/>
  <c r="M9" i="22"/>
  <c r="Q9" i="22"/>
  <c r="O40" i="22"/>
  <c r="M40" i="22"/>
  <c r="N14" i="22"/>
  <c r="P40" i="22"/>
  <c r="N40" i="22"/>
  <c r="P7" i="22"/>
  <c r="U35" i="19"/>
  <c r="N6" i="22"/>
  <c r="M6" i="22"/>
  <c r="P6" i="22"/>
  <c r="Q6" i="22"/>
  <c r="O6" i="22"/>
  <c r="P14" i="22"/>
  <c r="M14" i="22"/>
  <c r="K13" i="22"/>
  <c r="O14" i="22"/>
  <c r="Q14" i="22"/>
  <c r="P12" i="18"/>
  <c r="M12" i="18"/>
  <c r="L46" i="22"/>
  <c r="R46" i="22"/>
  <c r="O12" i="18"/>
  <c r="R12" i="18"/>
  <c r="T12" i="18"/>
  <c r="K11" i="22"/>
  <c r="N8" i="22"/>
  <c r="M8" i="22"/>
  <c r="Q8" i="22"/>
  <c r="O8" i="22"/>
  <c r="P8" i="22"/>
  <c r="S12" i="18"/>
  <c r="M42" i="22"/>
  <c r="M7" i="22"/>
  <c r="M5" i="22"/>
  <c r="P5" i="22"/>
  <c r="N5" i="22"/>
  <c r="Q5" i="22"/>
  <c r="K5" i="22"/>
  <c r="N35" i="14"/>
  <c r="K35" i="14"/>
  <c r="I35" i="14"/>
  <c r="L35" i="14"/>
  <c r="M35" i="14"/>
  <c r="N11" i="22"/>
  <c r="P11" i="22"/>
  <c r="K9" i="22"/>
  <c r="Q11" i="22"/>
  <c r="O11" i="22"/>
  <c r="M11" i="22"/>
  <c r="H52" i="21"/>
  <c r="N21" i="14"/>
  <c r="K21" i="14"/>
  <c r="I21" i="14"/>
  <c r="M21" i="14"/>
  <c r="L21" i="14"/>
  <c r="H15" i="21"/>
  <c r="T34" i="21"/>
  <c r="K8" i="14"/>
  <c r="I8" i="14"/>
  <c r="M8" i="14"/>
  <c r="L8" i="14"/>
  <c r="N8" i="14"/>
  <c r="D24" i="14"/>
  <c r="L24" i="14" s="1"/>
  <c r="D33" i="14"/>
  <c r="T16" i="21"/>
  <c r="T12" i="21"/>
  <c r="M16" i="14"/>
  <c r="L16" i="14"/>
  <c r="I16" i="14"/>
  <c r="N16" i="14"/>
  <c r="K16" i="14"/>
  <c r="T31" i="21"/>
  <c r="O42" i="22"/>
  <c r="K8" i="22"/>
  <c r="N7" i="22"/>
  <c r="J8" i="21" s="1"/>
  <c r="N42" i="22"/>
  <c r="R42" i="22" s="1"/>
  <c r="P42" i="22"/>
  <c r="O7" i="22"/>
  <c r="K6" i="22"/>
  <c r="D13" i="14"/>
  <c r="D32" i="14"/>
  <c r="N32" i="14" s="1"/>
  <c r="D31" i="14"/>
  <c r="D11" i="14"/>
  <c r="M11" i="14" s="1"/>
  <c r="D6" i="14"/>
  <c r="D12" i="14"/>
  <c r="I12" i="14" s="1"/>
  <c r="D14" i="14"/>
  <c r="D9" i="14"/>
  <c r="I9" i="14" s="1"/>
  <c r="D19" i="14"/>
  <c r="L38" i="22"/>
  <c r="Q45" i="22"/>
  <c r="K45" i="22"/>
  <c r="A45" i="22" s="1"/>
  <c r="N45" i="22"/>
  <c r="M45" i="22"/>
  <c r="O45" i="22"/>
  <c r="J50" i="21"/>
  <c r="A44" i="22"/>
  <c r="A43" i="22"/>
  <c r="P13" i="22"/>
  <c r="Q13" i="22"/>
  <c r="O13" i="22"/>
  <c r="M13" i="22"/>
  <c r="R48" i="22"/>
  <c r="L48" i="22"/>
  <c r="N13" i="22"/>
  <c r="F46" i="21"/>
  <c r="P22" i="19"/>
  <c r="F47" i="21" s="1"/>
  <c r="R22" i="19"/>
  <c r="S22" i="19"/>
  <c r="O22" i="19"/>
  <c r="Q22" i="19"/>
  <c r="G47" i="21" s="1"/>
  <c r="T22" i="19"/>
  <c r="M22" i="19"/>
  <c r="Q15" i="19"/>
  <c r="P15" i="19"/>
  <c r="O15" i="19"/>
  <c r="S15" i="19"/>
  <c r="T15" i="19"/>
  <c r="R15" i="19"/>
  <c r="M15" i="19"/>
  <c r="A47" i="22"/>
  <c r="A48" i="22"/>
  <c r="A50" i="22"/>
  <c r="A49" i="22"/>
  <c r="V13" i="21"/>
  <c r="N35" i="19"/>
  <c r="R23" i="19"/>
  <c r="Q49" i="19"/>
  <c r="S16" i="21" s="1"/>
  <c r="Q17" i="19"/>
  <c r="T48" i="19"/>
  <c r="P23" i="19"/>
  <c r="Q23" i="19"/>
  <c r="O23" i="19"/>
  <c r="T23" i="19"/>
  <c r="S23" i="19"/>
  <c r="R38" i="19"/>
  <c r="P5" i="19"/>
  <c r="S25" i="19"/>
  <c r="O18" i="19"/>
  <c r="M23" i="19"/>
  <c r="O38" i="19"/>
  <c r="M38" i="19"/>
  <c r="P38" i="19"/>
  <c r="S38" i="19"/>
  <c r="F43" i="21"/>
  <c r="T38" i="19"/>
  <c r="Q38" i="19"/>
  <c r="S25" i="21" s="1"/>
  <c r="F51" i="21"/>
  <c r="G51" i="21"/>
  <c r="L24" i="22"/>
  <c r="R24" i="22"/>
  <c r="L17" i="22"/>
  <c r="R17" i="22"/>
  <c r="L18" i="22"/>
  <c r="R18" i="22"/>
  <c r="R20" i="22"/>
  <c r="L20" i="22"/>
  <c r="L21" i="22"/>
  <c r="R21" i="22"/>
  <c r="R23" i="22"/>
  <c r="L23" i="22"/>
  <c r="R15" i="22"/>
  <c r="L15" i="22"/>
  <c r="L22" i="22"/>
  <c r="R22" i="22"/>
  <c r="R52" i="22"/>
  <c r="L52" i="22"/>
  <c r="L39" i="22"/>
  <c r="R47" i="22"/>
  <c r="R38" i="22"/>
  <c r="R19" i="22"/>
  <c r="L19" i="22"/>
  <c r="L51" i="22"/>
  <c r="R16" i="22"/>
  <c r="L16" i="22"/>
  <c r="K5" i="14"/>
  <c r="L5" i="14"/>
  <c r="L17" i="14"/>
  <c r="M17" i="14"/>
  <c r="K17" i="14"/>
  <c r="I5" i="14"/>
  <c r="M5" i="14"/>
  <c r="N17" i="14"/>
  <c r="N5" i="14"/>
  <c r="I17" i="14"/>
  <c r="W36" i="21"/>
  <c r="W28" i="21"/>
  <c r="L10" i="14"/>
  <c r="M10" i="14"/>
  <c r="L7" i="14"/>
  <c r="K36" i="21" s="1"/>
  <c r="I10" i="14"/>
  <c r="I7" i="14"/>
  <c r="M7" i="14"/>
  <c r="N10" i="14"/>
  <c r="N7" i="14"/>
  <c r="K10" i="14"/>
  <c r="K7" i="14"/>
  <c r="D58" i="8"/>
  <c r="D57" i="8"/>
  <c r="D56" i="8"/>
  <c r="D55" i="8"/>
  <c r="D54" i="8"/>
  <c r="D53" i="8"/>
  <c r="D52" i="8"/>
  <c r="D51" i="8"/>
  <c r="D49" i="8"/>
  <c r="D48" i="8"/>
  <c r="D47" i="8"/>
  <c r="D45" i="8"/>
  <c r="D39" i="8"/>
  <c r="D38" i="8"/>
  <c r="D37" i="8"/>
  <c r="D36" i="8"/>
  <c r="D35" i="8"/>
  <c r="D34" i="8"/>
  <c r="D33" i="8"/>
  <c r="D32" i="8"/>
  <c r="D31" i="8"/>
  <c r="D30" i="8"/>
  <c r="D29" i="8"/>
  <c r="D28" i="8"/>
  <c r="J20" i="21" l="1"/>
  <c r="R11" i="22"/>
  <c r="R40" i="22"/>
  <c r="L12" i="14"/>
  <c r="R39" i="22"/>
  <c r="L7" i="22"/>
  <c r="M24" i="14"/>
  <c r="J18" i="21"/>
  <c r="L42" i="22"/>
  <c r="U38" i="19"/>
  <c r="L14" i="22"/>
  <c r="R8" i="22"/>
  <c r="R25" i="21"/>
  <c r="X25" i="21" s="1"/>
  <c r="U40" i="19"/>
  <c r="L13" i="22"/>
  <c r="I32" i="14"/>
  <c r="N24" i="14"/>
  <c r="I24" i="14"/>
  <c r="L32" i="14"/>
  <c r="W23" i="21" s="1"/>
  <c r="K24" i="14"/>
  <c r="R10" i="22"/>
  <c r="N12" i="18"/>
  <c r="U22" i="19"/>
  <c r="W22" i="21"/>
  <c r="R9" i="22"/>
  <c r="L11" i="22"/>
  <c r="G24" i="21"/>
  <c r="G49" i="21"/>
  <c r="F24" i="21"/>
  <c r="F49" i="21"/>
  <c r="J12" i="21"/>
  <c r="R7" i="22"/>
  <c r="L5" i="22"/>
  <c r="R14" i="22"/>
  <c r="R6" i="22"/>
  <c r="J10" i="21"/>
  <c r="L40" i="22"/>
  <c r="U30" i="21"/>
  <c r="R41" i="22"/>
  <c r="M33" i="14"/>
  <c r="I33" i="14"/>
  <c r="K33" i="14"/>
  <c r="L33" i="14"/>
  <c r="N33" i="14"/>
  <c r="J35" i="14"/>
  <c r="O35" i="14"/>
  <c r="I23" i="21"/>
  <c r="R13" i="22"/>
  <c r="J16" i="14"/>
  <c r="L9" i="22"/>
  <c r="U18" i="21"/>
  <c r="T18" i="21"/>
  <c r="I18" i="21"/>
  <c r="J8" i="14"/>
  <c r="K50" i="21"/>
  <c r="J21" i="14"/>
  <c r="K12" i="14"/>
  <c r="N12" i="14"/>
  <c r="M32" i="14"/>
  <c r="O32" i="14" s="1"/>
  <c r="K32" i="14"/>
  <c r="M12" i="14"/>
  <c r="L47" i="21"/>
  <c r="R5" i="22"/>
  <c r="L8" i="22"/>
  <c r="W33" i="21"/>
  <c r="K16" i="21"/>
  <c r="O23" i="14"/>
  <c r="R9" i="21"/>
  <c r="R30" i="21"/>
  <c r="S9" i="21"/>
  <c r="S30" i="21"/>
  <c r="G27" i="21"/>
  <c r="F27" i="21"/>
  <c r="L9" i="14"/>
  <c r="N9" i="14"/>
  <c r="K11" i="14"/>
  <c r="K9" i="14"/>
  <c r="M9" i="14"/>
  <c r="L11" i="14"/>
  <c r="K26" i="21" s="1"/>
  <c r="I11" i="14"/>
  <c r="N11" i="14"/>
  <c r="K14" i="14"/>
  <c r="I14" i="14"/>
  <c r="L14" i="14"/>
  <c r="K21" i="21" s="1"/>
  <c r="M14" i="14"/>
  <c r="N14" i="14"/>
  <c r="N31" i="14"/>
  <c r="L31" i="14"/>
  <c r="W21" i="21" s="1"/>
  <c r="K31" i="14"/>
  <c r="M31" i="14"/>
  <c r="I31" i="14"/>
  <c r="L19" i="14"/>
  <c r="K34" i="21" s="1"/>
  <c r="K19" i="14"/>
  <c r="M19" i="14"/>
  <c r="I19" i="14"/>
  <c r="N19" i="14"/>
  <c r="O18" i="14" s="1"/>
  <c r="K6" i="14"/>
  <c r="M6" i="14"/>
  <c r="L6" i="14"/>
  <c r="N6" i="14"/>
  <c r="I6" i="14"/>
  <c r="I13" i="14"/>
  <c r="M13" i="14"/>
  <c r="K13" i="14"/>
  <c r="L13" i="14"/>
  <c r="N13" i="14"/>
  <c r="A46" i="22"/>
  <c r="R45" i="22"/>
  <c r="L45" i="22"/>
  <c r="L6" i="22"/>
  <c r="O22" i="14"/>
  <c r="W34" i="21"/>
  <c r="W24" i="21"/>
  <c r="N15" i="19"/>
  <c r="T44" i="19"/>
  <c r="Q44" i="19"/>
  <c r="R44" i="19"/>
  <c r="P44" i="19"/>
  <c r="R22" i="21" s="1"/>
  <c r="S44" i="19"/>
  <c r="O44" i="19"/>
  <c r="M44" i="19"/>
  <c r="N22" i="19"/>
  <c r="K53" i="21"/>
  <c r="K33" i="21"/>
  <c r="W9" i="21"/>
  <c r="W26" i="21"/>
  <c r="O17" i="19"/>
  <c r="M17" i="19"/>
  <c r="S17" i="19"/>
  <c r="P17" i="19"/>
  <c r="T17" i="19"/>
  <c r="R17" i="19"/>
  <c r="G35" i="21"/>
  <c r="S48" i="19"/>
  <c r="P48" i="19"/>
  <c r="R28" i="21" s="1"/>
  <c r="O48" i="19"/>
  <c r="Q48" i="19"/>
  <c r="S37" i="21" s="1"/>
  <c r="R48" i="19"/>
  <c r="M48" i="19"/>
  <c r="S11" i="21"/>
  <c r="R11" i="21"/>
  <c r="N23" i="19"/>
  <c r="R18" i="19"/>
  <c r="O5" i="19"/>
  <c r="S10" i="21"/>
  <c r="M5" i="19"/>
  <c r="T5" i="19"/>
  <c r="S5" i="19"/>
  <c r="F12" i="21"/>
  <c r="S18" i="19"/>
  <c r="R5" i="19"/>
  <c r="Q18" i="19"/>
  <c r="G38" i="21" s="1"/>
  <c r="Q5" i="19"/>
  <c r="G58" i="21" s="1"/>
  <c r="M18" i="19"/>
  <c r="P25" i="19"/>
  <c r="Q25" i="19"/>
  <c r="G36" i="21" s="1"/>
  <c r="R25" i="19"/>
  <c r="M25" i="19"/>
  <c r="T25" i="19"/>
  <c r="O25" i="19"/>
  <c r="T18" i="19"/>
  <c r="P18" i="19"/>
  <c r="G33" i="21"/>
  <c r="G43" i="21"/>
  <c r="F31" i="21"/>
  <c r="F33" i="21"/>
  <c r="P27" i="19"/>
  <c r="F39" i="21" s="1"/>
  <c r="O27" i="19"/>
  <c r="R27" i="19"/>
  <c r="M27" i="19"/>
  <c r="S27" i="19"/>
  <c r="Q27" i="19"/>
  <c r="G55" i="21" s="1"/>
  <c r="T27" i="19"/>
  <c r="R10" i="21"/>
  <c r="S29" i="21"/>
  <c r="R29" i="21"/>
  <c r="N38" i="19"/>
  <c r="F14" i="21"/>
  <c r="F15" i="21"/>
  <c r="G22" i="21"/>
  <c r="F22" i="21"/>
  <c r="G14" i="21"/>
  <c r="G30" i="21"/>
  <c r="F30" i="21"/>
  <c r="K14" i="21"/>
  <c r="K48" i="21"/>
  <c r="K45" i="21"/>
  <c r="K29" i="21"/>
  <c r="K13" i="21"/>
  <c r="K25" i="21"/>
  <c r="W14" i="21"/>
  <c r="K40" i="21"/>
  <c r="K43" i="21"/>
  <c r="K58" i="21"/>
  <c r="K46" i="21"/>
  <c r="K51" i="21"/>
  <c r="P49" i="19"/>
  <c r="M49" i="19"/>
  <c r="R49" i="19"/>
  <c r="O49" i="19"/>
  <c r="T49" i="19"/>
  <c r="S49" i="19"/>
  <c r="K20" i="21"/>
  <c r="K28" i="21"/>
  <c r="K59" i="21"/>
  <c r="K37" i="21"/>
  <c r="W27" i="21"/>
  <c r="W10" i="21"/>
  <c r="W8" i="21"/>
  <c r="K8" i="21"/>
  <c r="K19" i="21"/>
  <c r="K10" i="21"/>
  <c r="W17" i="21"/>
  <c r="K44" i="21"/>
  <c r="W20" i="21"/>
  <c r="W13" i="21"/>
  <c r="F25" i="21"/>
  <c r="G37" i="21"/>
  <c r="R16" i="19"/>
  <c r="M16" i="19"/>
  <c r="P16" i="19"/>
  <c r="Q16" i="19"/>
  <c r="G11" i="21" s="1"/>
  <c r="S16" i="19"/>
  <c r="T16" i="19"/>
  <c r="O16" i="19"/>
  <c r="I17" i="21"/>
  <c r="O20" i="14"/>
  <c r="J5" i="14"/>
  <c r="J17" i="14"/>
  <c r="O16" i="14"/>
  <c r="O15" i="14"/>
  <c r="J7" i="14"/>
  <c r="O25" i="14"/>
  <c r="J10" i="14"/>
  <c r="A12" i="18" l="1"/>
  <c r="A13" i="18"/>
  <c r="A41" i="22"/>
  <c r="A12" i="22"/>
  <c r="A10" i="22"/>
  <c r="O24" i="14"/>
  <c r="J24" i="14"/>
  <c r="J12" i="14"/>
  <c r="X18" i="21"/>
  <c r="A39" i="22"/>
  <c r="A38" i="22"/>
  <c r="A42" i="22"/>
  <c r="A40" i="22"/>
  <c r="A8" i="22"/>
  <c r="A5" i="22"/>
  <c r="A9" i="22"/>
  <c r="A13" i="22"/>
  <c r="A14" i="22"/>
  <c r="A6" i="22"/>
  <c r="A11" i="22"/>
  <c r="A7" i="22"/>
  <c r="A15" i="22"/>
  <c r="A16" i="22" s="1"/>
  <c r="A17" i="22" s="1"/>
  <c r="A18" i="22" s="1"/>
  <c r="A19" i="22" s="1"/>
  <c r="A20" i="22" s="1"/>
  <c r="A21" i="22" s="1"/>
  <c r="A22" i="22" s="1"/>
  <c r="A23" i="22" s="1"/>
  <c r="S12" i="21"/>
  <c r="S22" i="21"/>
  <c r="X22" i="21" s="1"/>
  <c r="R12" i="21"/>
  <c r="U44" i="19"/>
  <c r="U16" i="19"/>
  <c r="R35" i="21"/>
  <c r="U17" i="19"/>
  <c r="J32" i="14"/>
  <c r="F11" i="21"/>
  <c r="U13" i="19"/>
  <c r="S35" i="21"/>
  <c r="L24" i="21"/>
  <c r="L49" i="21"/>
  <c r="H18" i="21"/>
  <c r="L18" i="21" s="1"/>
  <c r="H23" i="21"/>
  <c r="W12" i="21"/>
  <c r="O33" i="14"/>
  <c r="J33" i="14"/>
  <c r="O13" i="14"/>
  <c r="U23" i="19"/>
  <c r="O6" i="14"/>
  <c r="O14" i="14"/>
  <c r="O12" i="14"/>
  <c r="K32" i="21"/>
  <c r="K41" i="21"/>
  <c r="F53" i="21"/>
  <c r="F38" i="21"/>
  <c r="S31" i="21"/>
  <c r="S15" i="21"/>
  <c r="R31" i="21"/>
  <c r="R15" i="21"/>
  <c r="I12" i="21"/>
  <c r="K15" i="21"/>
  <c r="O31" i="14"/>
  <c r="O10" i="14"/>
  <c r="O17" i="14"/>
  <c r="O8" i="14"/>
  <c r="O9" i="14"/>
  <c r="O26" i="14"/>
  <c r="I30" i="21"/>
  <c r="O11" i="14"/>
  <c r="J11" i="14"/>
  <c r="J9" i="14"/>
  <c r="O19" i="14"/>
  <c r="K22" i="21"/>
  <c r="O5" i="14"/>
  <c r="O30" i="14"/>
  <c r="K27" i="21"/>
  <c r="J13" i="14"/>
  <c r="O21" i="14"/>
  <c r="J19" i="14"/>
  <c r="J31" i="14"/>
  <c r="J14" i="14"/>
  <c r="K30" i="21"/>
  <c r="J6" i="14"/>
  <c r="K31" i="21"/>
  <c r="O7" i="14"/>
  <c r="G53" i="21"/>
  <c r="I43" i="21"/>
  <c r="I32" i="21"/>
  <c r="G12" i="21"/>
  <c r="F35" i="21"/>
  <c r="G48" i="21"/>
  <c r="F55" i="21"/>
  <c r="G29" i="21"/>
  <c r="G39" i="21"/>
  <c r="L39" i="21" s="1"/>
  <c r="N44" i="19"/>
  <c r="R16" i="21"/>
  <c r="U48" i="19"/>
  <c r="U49" i="19"/>
  <c r="U19" i="19"/>
  <c r="F36" i="21"/>
  <c r="U28" i="19"/>
  <c r="U26" i="19"/>
  <c r="U25" i="19"/>
  <c r="U46" i="19"/>
  <c r="U47" i="19"/>
  <c r="F29" i="21"/>
  <c r="U27" i="19"/>
  <c r="F48" i="21"/>
  <c r="U24" i="19"/>
  <c r="S27" i="21"/>
  <c r="G20" i="21"/>
  <c r="R14" i="21"/>
  <c r="F16" i="21"/>
  <c r="F41" i="21"/>
  <c r="S28" i="21"/>
  <c r="G16" i="21"/>
  <c r="G41" i="21"/>
  <c r="F20" i="21"/>
  <c r="N17" i="19"/>
  <c r="U6" i="19"/>
  <c r="R13" i="21"/>
  <c r="R27" i="21"/>
  <c r="S14" i="21"/>
  <c r="N48" i="19"/>
  <c r="F37" i="21"/>
  <c r="S33" i="21"/>
  <c r="R37" i="21"/>
  <c r="G31" i="21"/>
  <c r="G15" i="21"/>
  <c r="S26" i="21"/>
  <c r="N18" i="19"/>
  <c r="U5" i="19"/>
  <c r="N5" i="19"/>
  <c r="U20" i="19"/>
  <c r="N25" i="19"/>
  <c r="U21" i="19"/>
  <c r="N27" i="19"/>
  <c r="F13" i="21"/>
  <c r="G13" i="21"/>
  <c r="U18" i="19"/>
  <c r="S17" i="21"/>
  <c r="R24" i="21"/>
  <c r="R17" i="21"/>
  <c r="R23" i="21"/>
  <c r="R26" i="21"/>
  <c r="R32" i="21"/>
  <c r="S32" i="21"/>
  <c r="R33" i="21"/>
  <c r="N49" i="19"/>
  <c r="F19" i="21"/>
  <c r="F28" i="21"/>
  <c r="G19" i="21"/>
  <c r="G28" i="21"/>
  <c r="S19" i="21"/>
  <c r="S13" i="21"/>
  <c r="S24" i="21"/>
  <c r="T27" i="21"/>
  <c r="U27" i="21"/>
  <c r="S21" i="21"/>
  <c r="R21" i="21"/>
  <c r="R20" i="21"/>
  <c r="F59" i="21"/>
  <c r="S8" i="21"/>
  <c r="S23" i="21"/>
  <c r="S34" i="21"/>
  <c r="S20" i="21"/>
  <c r="G34" i="21"/>
  <c r="G59" i="21"/>
  <c r="F8" i="21"/>
  <c r="F58" i="21"/>
  <c r="F34" i="21"/>
  <c r="G21" i="21"/>
  <c r="G26" i="21"/>
  <c r="G25" i="21"/>
  <c r="G8" i="21"/>
  <c r="F21" i="21"/>
  <c r="F26" i="21"/>
  <c r="R8" i="21"/>
  <c r="U34" i="19"/>
  <c r="U42" i="19"/>
  <c r="R19" i="21"/>
  <c r="R34" i="21"/>
  <c r="F44" i="21"/>
  <c r="F10" i="21"/>
  <c r="G44" i="21"/>
  <c r="G10" i="21"/>
  <c r="N16" i="19"/>
  <c r="U15" i="19"/>
  <c r="I40" i="21"/>
  <c r="H17" i="21"/>
  <c r="L17" i="21" s="1"/>
  <c r="I50" i="21"/>
  <c r="U23" i="21"/>
  <c r="I16" i="21"/>
  <c r="H30" i="21"/>
  <c r="I9" i="21"/>
  <c r="I53" i="21"/>
  <c r="A43" i="19" l="1"/>
  <c r="A45" i="19"/>
  <c r="A8" i="19"/>
  <c r="A20" i="19"/>
  <c r="A28" i="19"/>
  <c r="A26" i="19"/>
  <c r="A38" i="19"/>
  <c r="A44" i="19"/>
  <c r="A47" i="19"/>
  <c r="A41" i="19"/>
  <c r="A49" i="19"/>
  <c r="A10" i="19"/>
  <c r="A14" i="19"/>
  <c r="A11" i="19"/>
  <c r="A7" i="19"/>
  <c r="H50" i="21"/>
  <c r="L50" i="21" s="1"/>
  <c r="H9" i="21"/>
  <c r="A42" i="19"/>
  <c r="A39" i="19"/>
  <c r="A24" i="19"/>
  <c r="A6" i="19"/>
  <c r="A21" i="14"/>
  <c r="A8" i="14"/>
  <c r="A13" i="19"/>
  <c r="A6" i="14"/>
  <c r="A24" i="14"/>
  <c r="A22" i="14"/>
  <c r="A16" i="14"/>
  <c r="A9" i="19"/>
  <c r="A19" i="14"/>
  <c r="A11" i="14"/>
  <c r="A7" i="14"/>
  <c r="A25" i="14"/>
  <c r="A14" i="14"/>
  <c r="A13" i="14"/>
  <c r="A17" i="14"/>
  <c r="A23" i="14"/>
  <c r="A18" i="14"/>
  <c r="A26" i="14"/>
  <c r="A9" i="14"/>
  <c r="A10" i="14"/>
  <c r="A15" i="14"/>
  <c r="A20" i="14"/>
  <c r="A12" i="14"/>
  <c r="T17" i="21"/>
  <c r="U28" i="21"/>
  <c r="U20" i="21"/>
  <c r="T28" i="21"/>
  <c r="T20" i="21"/>
  <c r="H12" i="21"/>
  <c r="L12" i="21" s="1"/>
  <c r="H25" i="21"/>
  <c r="H53" i="21"/>
  <c r="H27" i="21"/>
  <c r="T9" i="21"/>
  <c r="U29" i="21"/>
  <c r="U9" i="21"/>
  <c r="U17" i="21"/>
  <c r="U15" i="21"/>
  <c r="U36" i="21"/>
  <c r="T15" i="21"/>
  <c r="T36" i="21"/>
  <c r="I27" i="21"/>
  <c r="I35" i="21"/>
  <c r="I25" i="21"/>
  <c r="A5" i="14"/>
  <c r="A30" i="14"/>
  <c r="A31" i="14"/>
  <c r="A35" i="14"/>
  <c r="A33" i="14"/>
  <c r="A34" i="14"/>
  <c r="A32" i="14"/>
  <c r="A36" i="14"/>
  <c r="H35" i="21"/>
  <c r="H13" i="21"/>
  <c r="H34" i="21"/>
  <c r="I13" i="21"/>
  <c r="I34" i="21"/>
  <c r="H33" i="21"/>
  <c r="T19" i="21"/>
  <c r="T13" i="21"/>
  <c r="U19" i="21"/>
  <c r="U13" i="21"/>
  <c r="H43" i="21"/>
  <c r="H32" i="21"/>
  <c r="A22" i="19"/>
  <c r="I51" i="21"/>
  <c r="I26" i="21"/>
  <c r="H51" i="21"/>
  <c r="H26" i="21"/>
  <c r="T29" i="21"/>
  <c r="H37" i="21"/>
  <c r="T8" i="21"/>
  <c r="T23" i="21"/>
  <c r="H14" i="21"/>
  <c r="I46" i="21"/>
  <c r="U8" i="21"/>
  <c r="U10" i="21"/>
  <c r="U24" i="21"/>
  <c r="I22" i="21"/>
  <c r="I33" i="21"/>
  <c r="T10" i="21"/>
  <c r="T24" i="21"/>
  <c r="A37" i="19"/>
  <c r="A19" i="19"/>
  <c r="A12" i="19"/>
  <c r="A21" i="19"/>
  <c r="A40" i="19"/>
  <c r="A48" i="19"/>
  <c r="A25" i="19"/>
  <c r="A27" i="19"/>
  <c r="I31" i="21"/>
  <c r="H46" i="21"/>
  <c r="U21" i="21"/>
  <c r="I14" i="21"/>
  <c r="H40" i="21"/>
  <c r="H16" i="21"/>
  <c r="U14" i="21"/>
  <c r="U37" i="21"/>
  <c r="H59" i="21"/>
  <c r="H31" i="21"/>
  <c r="H19" i="21"/>
  <c r="H48" i="21"/>
  <c r="I19" i="21"/>
  <c r="I48" i="21"/>
  <c r="T26" i="21"/>
  <c r="T21" i="21"/>
  <c r="T14" i="21"/>
  <c r="T37" i="21"/>
  <c r="A15" i="19"/>
  <c r="I28" i="21"/>
  <c r="U26" i="21"/>
  <c r="T33" i="21"/>
  <c r="H10" i="21"/>
  <c r="H22" i="21"/>
  <c r="H20" i="21"/>
  <c r="I58" i="21"/>
  <c r="H28" i="21"/>
  <c r="I8" i="21"/>
  <c r="I20" i="21"/>
  <c r="I37" i="21"/>
  <c r="I59" i="21"/>
  <c r="I10" i="21"/>
  <c r="H58" i="21"/>
  <c r="U12" i="18"/>
  <c r="H8" i="21"/>
  <c r="U33" i="21"/>
  <c r="A34" i="19"/>
  <c r="A36" i="19"/>
  <c r="A46" i="19"/>
  <c r="A35" i="19"/>
  <c r="A5" i="19"/>
  <c r="A23" i="19"/>
  <c r="A16" i="19"/>
  <c r="A18" i="19"/>
  <c r="A17" i="19"/>
  <c r="L27" i="21" l="1"/>
  <c r="L13" i="21"/>
  <c r="X13" i="21"/>
  <c r="L10" i="21"/>
  <c r="L20" i="21"/>
  <c r="C123" i="23"/>
  <c r="C101" i="23"/>
  <c r="C42" i="23"/>
  <c r="C15" i="23"/>
  <c r="C98" i="23"/>
  <c r="C58" i="23"/>
  <c r="C130" i="23"/>
  <c r="C111" i="23"/>
  <c r="C89" i="23"/>
  <c r="C52" i="23"/>
  <c r="C16" i="23"/>
  <c r="C125" i="23"/>
  <c r="C103" i="23"/>
  <c r="C44" i="23"/>
  <c r="C124" i="23"/>
  <c r="C39" i="23"/>
  <c r="C116" i="23"/>
  <c r="C97" i="23"/>
  <c r="C57" i="23"/>
  <c r="C38" i="23"/>
  <c r="C128" i="23"/>
  <c r="C87" i="23"/>
  <c r="C50" i="23"/>
  <c r="C126" i="23"/>
  <c r="C104" i="23"/>
  <c r="C45" i="23"/>
  <c r="C12" i="23"/>
  <c r="C118" i="23"/>
  <c r="C99" i="23"/>
  <c r="C59" i="23"/>
  <c r="C40" i="23"/>
  <c r="C113" i="23"/>
  <c r="C73" i="23"/>
  <c r="C43" i="23"/>
  <c r="C108" i="23"/>
  <c r="C109" i="23"/>
  <c r="C96" i="23"/>
  <c r="C56" i="23"/>
  <c r="C129" i="23"/>
  <c r="C88" i="23"/>
  <c r="C51" i="23"/>
  <c r="C94" i="23"/>
  <c r="C131" i="23"/>
  <c r="C112" i="23"/>
  <c r="C93" i="23"/>
  <c r="C53" i="23"/>
  <c r="C17" i="23"/>
  <c r="C117" i="23"/>
  <c r="C14" i="23"/>
  <c r="C119" i="23"/>
  <c r="C100" i="23"/>
  <c r="C60" i="23"/>
  <c r="C41" i="23"/>
  <c r="C133" i="23"/>
  <c r="C114" i="23"/>
  <c r="C95" i="23"/>
  <c r="C74" i="23"/>
  <c r="C55" i="23"/>
  <c r="C7" i="23"/>
  <c r="C102" i="23"/>
  <c r="C127" i="23"/>
  <c r="C49" i="23"/>
  <c r="C13" i="23"/>
  <c r="C134" i="23"/>
  <c r="C115" i="23"/>
  <c r="C75" i="23"/>
  <c r="C37" i="23"/>
  <c r="C110" i="23"/>
  <c r="C132" i="23"/>
  <c r="C54" i="23"/>
  <c r="J46" i="21"/>
  <c r="L46" i="21" s="1"/>
  <c r="V16" i="21"/>
  <c r="X16" i="21" s="1"/>
  <c r="J11" i="21"/>
  <c r="L11" i="21" s="1"/>
  <c r="V36" i="21"/>
  <c r="X36" i="21" s="1"/>
  <c r="V12" i="21"/>
  <c r="X12" i="21" s="1"/>
  <c r="V19" i="21"/>
  <c r="X19" i="21" s="1"/>
  <c r="J37" i="21"/>
  <c r="L37" i="21" s="1"/>
  <c r="J44" i="21"/>
  <c r="L44" i="21" s="1"/>
  <c r="V17" i="21"/>
  <c r="X17" i="21" s="1"/>
  <c r="J16" i="21"/>
  <c r="L16" i="21" s="1"/>
  <c r="J52" i="21"/>
  <c r="L52" i="21" s="1"/>
  <c r="J28" i="21"/>
  <c r="L28" i="21" s="1"/>
  <c r="J35" i="21"/>
  <c r="L35" i="21" s="1"/>
  <c r="V29" i="21"/>
  <c r="X29" i="21" s="1"/>
  <c r="J22" i="21"/>
  <c r="L22" i="21" s="1"/>
  <c r="J58" i="21"/>
  <c r="L58" i="21" s="1"/>
  <c r="J15" i="21"/>
  <c r="L15" i="21" s="1"/>
  <c r="J38" i="21"/>
  <c r="L38" i="21" s="1"/>
  <c r="J23" i="21"/>
  <c r="L23" i="21" s="1"/>
  <c r="V32" i="21"/>
  <c r="X32" i="21" s="1"/>
  <c r="J30" i="21"/>
  <c r="L30" i="21" s="1"/>
  <c r="J19" i="21"/>
  <c r="L19" i="21" s="1"/>
  <c r="J9" i="21"/>
  <c r="L9" i="21" s="1"/>
  <c r="V28" i="21"/>
  <c r="X28" i="21" s="1"/>
  <c r="J25" i="21"/>
  <c r="L25" i="21" s="1"/>
  <c r="V27" i="21"/>
  <c r="X27" i="21" s="1"/>
  <c r="V30" i="21"/>
  <c r="X30" i="21" s="1"/>
  <c r="J55" i="21"/>
  <c r="L55" i="21" s="1"/>
  <c r="J26" i="21"/>
  <c r="L26" i="21" s="1"/>
  <c r="J36" i="21"/>
  <c r="L36" i="21" s="1"/>
  <c r="V34" i="21"/>
  <c r="X34" i="21" s="1"/>
  <c r="V37" i="21"/>
  <c r="X37" i="21" s="1"/>
  <c r="V21" i="21"/>
  <c r="X21" i="21" s="1"/>
  <c r="J43" i="21"/>
  <c r="L43" i="21" s="1"/>
  <c r="V24" i="21"/>
  <c r="X24" i="21" s="1"/>
  <c r="V20" i="21"/>
  <c r="X20" i="21" s="1"/>
  <c r="J48" i="21"/>
  <c r="L48" i="21" s="1"/>
  <c r="J34" i="21"/>
  <c r="L34" i="21" s="1"/>
  <c r="V10" i="21"/>
  <c r="X10" i="21" s="1"/>
  <c r="J29" i="21"/>
  <c r="L29" i="21" s="1"/>
  <c r="V15" i="21"/>
  <c r="X15" i="21" s="1"/>
  <c r="V31" i="21"/>
  <c r="X31" i="21" s="1"/>
  <c r="V11" i="21"/>
  <c r="X11" i="21" s="1"/>
  <c r="J45" i="21"/>
  <c r="L45" i="21" s="1"/>
  <c r="L8" i="21"/>
  <c r="V33" i="21"/>
  <c r="X33" i="21" s="1"/>
  <c r="J14" i="21"/>
  <c r="L14" i="21" s="1"/>
  <c r="V26" i="21"/>
  <c r="X26" i="21" s="1"/>
  <c r="J40" i="21"/>
  <c r="L40" i="21" s="1"/>
  <c r="J51" i="21"/>
  <c r="L51" i="21" s="1"/>
  <c r="V9" i="21"/>
  <c r="X9" i="21" s="1"/>
  <c r="V8" i="21"/>
  <c r="X8" i="21" s="1"/>
  <c r="J41" i="21"/>
  <c r="L41" i="21" s="1"/>
  <c r="V14" i="21"/>
  <c r="X14" i="21" s="1"/>
  <c r="J21" i="21"/>
  <c r="L21" i="21" s="1"/>
  <c r="V23" i="21"/>
  <c r="X23" i="21" s="1"/>
  <c r="J31" i="21"/>
  <c r="L31" i="21" s="1"/>
  <c r="V35" i="21"/>
  <c r="X35" i="21" s="1"/>
  <c r="J53" i="21"/>
  <c r="L53" i="21" s="1"/>
  <c r="J32" i="21"/>
  <c r="L32" i="21" s="1"/>
  <c r="J59" i="21"/>
  <c r="L59" i="21" s="1"/>
  <c r="J33" i="21"/>
  <c r="L33" i="21" s="1"/>
  <c r="B56" i="21" l="1"/>
  <c r="B54" i="21"/>
  <c r="O25" i="21"/>
  <c r="O18" i="21"/>
  <c r="O22" i="21"/>
  <c r="B19" i="21"/>
  <c r="B49" i="21"/>
  <c r="B24" i="21"/>
  <c r="B47" i="21"/>
  <c r="B42" i="21"/>
  <c r="B20" i="21"/>
  <c r="B16" i="21"/>
  <c r="B57" i="21"/>
  <c r="B27" i="21"/>
  <c r="B55" i="21"/>
  <c r="O12" i="21"/>
  <c r="O28" i="21"/>
  <c r="B10" i="21"/>
  <c r="B41" i="21"/>
  <c r="B36" i="21"/>
  <c r="O23" i="21"/>
  <c r="O20" i="21"/>
  <c r="O19" i="21"/>
  <c r="O27" i="21"/>
  <c r="O21" i="21"/>
  <c r="O15" i="21"/>
  <c r="O11" i="21"/>
  <c r="O36" i="21"/>
  <c r="B30" i="21"/>
  <c r="B17" i="21"/>
  <c r="B35" i="21"/>
  <c r="O16" i="21"/>
  <c r="O37" i="21"/>
  <c r="O8" i="21"/>
  <c r="O30" i="21"/>
  <c r="B31" i="21"/>
  <c r="B28" i="21"/>
  <c r="B50" i="21"/>
  <c r="B51" i="21"/>
  <c r="O14" i="21"/>
  <c r="O34" i="21"/>
  <c r="O24" i="21"/>
  <c r="B8" i="21"/>
  <c r="B58" i="21"/>
  <c r="B11" i="21"/>
  <c r="B46" i="21"/>
  <c r="B32" i="21"/>
  <c r="B21" i="21"/>
  <c r="B39" i="21"/>
  <c r="B15" i="21"/>
  <c r="B52" i="21"/>
  <c r="B13" i="21"/>
  <c r="B53" i="21"/>
  <c r="B9" i="21"/>
  <c r="B34" i="21"/>
  <c r="B14" i="21"/>
  <c r="B45" i="21"/>
  <c r="B33" i="21"/>
  <c r="B23" i="21"/>
  <c r="O9" i="21"/>
  <c r="O10" i="21"/>
  <c r="B37" i="21"/>
  <c r="B40" i="21"/>
  <c r="B38" i="21"/>
  <c r="O26" i="21"/>
  <c r="B12" i="21"/>
  <c r="O13" i="21"/>
  <c r="O32" i="21"/>
  <c r="B29" i="21"/>
  <c r="B22" i="21"/>
  <c r="B26" i="21"/>
  <c r="O17" i="21"/>
  <c r="O35" i="21"/>
  <c r="B48" i="21"/>
  <c r="O33" i="21"/>
  <c r="B25" i="21"/>
  <c r="O29" i="21"/>
  <c r="B59" i="21"/>
  <c r="B18" i="21"/>
  <c r="O31" i="21"/>
  <c r="B43" i="21"/>
  <c r="B44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Chester</author>
  </authors>
  <commentList>
    <comment ref="A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Need to manually put in correct gender position
</t>
        </r>
      </text>
    </comment>
    <comment ref="B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Copy in names in result order (not by gender)</t>
        </r>
      </text>
    </comment>
    <comment ref="C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This is a check column to make sure runner is in main table</t>
        </r>
      </text>
    </comment>
    <comment ref="D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Auto calculates based on poistion in Col 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Chester</author>
  </authors>
  <commentList>
    <comment ref="A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Need to manually put in correct gender position
</t>
        </r>
      </text>
    </comment>
    <comment ref="B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Copy in names in result order (not by gender)</t>
        </r>
      </text>
    </comment>
    <comment ref="C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This is a check column to make sure runner is in main table</t>
        </r>
      </text>
    </comment>
    <comment ref="D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Auto calculates based on poistion in Col 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Chester</author>
  </authors>
  <commentList>
    <comment ref="A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Need to manually put in correct gender position
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Copy in names in result order (not by gender)</t>
        </r>
      </text>
    </comment>
    <comment ref="C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This is a check column to make sure runner is in main table</t>
        </r>
      </text>
    </comment>
    <comment ref="D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Auto calculates based on poistion in Col 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Chester</author>
  </authors>
  <commentList>
    <comment ref="A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Need to manually put in correct gender position
</t>
        </r>
      </text>
    </comment>
    <comment ref="B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Copy in names in result order (not by gender)</t>
        </r>
      </text>
    </comment>
    <comment ref="C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This is a check column to make sure runner is in main table</t>
        </r>
      </text>
    </comment>
    <comment ref="D2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Auto calculates based on poistion in Col A</t>
        </r>
      </text>
    </comment>
    <comment ref="H14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Gaynor is U18
</t>
        </r>
      </text>
    </comment>
    <comment ref="C2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This is a check column to make sure runner is in main table</t>
        </r>
      </text>
    </comment>
    <comment ref="D25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Simon Chester:</t>
        </r>
        <r>
          <rPr>
            <sz val="9"/>
            <color indexed="81"/>
            <rFont val="Tahoma"/>
            <family val="2"/>
          </rPr>
          <t xml:space="preserve">
Auto calculates based on poistion in Col A</t>
        </r>
      </text>
    </comment>
  </commentList>
</comments>
</file>

<file path=xl/sharedStrings.xml><?xml version="1.0" encoding="utf-8"?>
<sst xmlns="http://schemas.openxmlformats.org/spreadsheetml/2006/main" count="1741" uniqueCount="920">
  <si>
    <t>Total</t>
  </si>
  <si>
    <t>Shaun Wilkinson</t>
  </si>
  <si>
    <t>Ian Willis</t>
  </si>
  <si>
    <t>Will Smith</t>
  </si>
  <si>
    <t>Dave Evans</t>
  </si>
  <si>
    <t>Richard Butter</t>
  </si>
  <si>
    <t>Gary Chapman</t>
  </si>
  <si>
    <t>Paul Crabtree</t>
  </si>
  <si>
    <t>Adrian Thomas</t>
  </si>
  <si>
    <t>Craig Shearer</t>
  </si>
  <si>
    <t>Alan Wright</t>
  </si>
  <si>
    <t>John Conroy</t>
  </si>
  <si>
    <t>Nick Dewell</t>
  </si>
  <si>
    <t>Simon Farrar</t>
  </si>
  <si>
    <t>Robert Thompson</t>
  </si>
  <si>
    <t>Ben Timbers</t>
  </si>
  <si>
    <t>Peter Lloyd</t>
  </si>
  <si>
    <t>Richard Taylor</t>
  </si>
  <si>
    <t>Scott Bairstow</t>
  </si>
  <si>
    <t>Joe Atherton</t>
  </si>
  <si>
    <t>Stuart Preston</t>
  </si>
  <si>
    <t>David Ramsden</t>
  </si>
  <si>
    <t>Liam Spencer</t>
  </si>
  <si>
    <t>Paul Sessford</t>
  </si>
  <si>
    <t>Stuart Walton</t>
  </si>
  <si>
    <t>Gary Ward</t>
  </si>
  <si>
    <t>Mark Knowles</t>
  </si>
  <si>
    <t>Fraser Hardie</t>
  </si>
  <si>
    <t>Lukas Lee</t>
  </si>
  <si>
    <t>Tony Booth</t>
  </si>
  <si>
    <t>Chris Tomes</t>
  </si>
  <si>
    <t>Alan Turner</t>
  </si>
  <si>
    <t>Tim Thom</t>
  </si>
  <si>
    <t>Neil Palmer</t>
  </si>
  <si>
    <t>Richard Hindle</t>
  </si>
  <si>
    <t>Lynn Murphy</t>
  </si>
  <si>
    <t>Carl Jenkinson</t>
  </si>
  <si>
    <t>M</t>
  </si>
  <si>
    <t>Craig Cooper</t>
  </si>
  <si>
    <t>Angela Paxton</t>
  </si>
  <si>
    <t>Sue Straw</t>
  </si>
  <si>
    <t>Amanda Sterling</t>
  </si>
  <si>
    <t>Clare Smurthwaite</t>
  </si>
  <si>
    <t>Hannah Yates</t>
  </si>
  <si>
    <t>Simon Wheeler</t>
  </si>
  <si>
    <t>Christopher Howe</t>
  </si>
  <si>
    <t>Anand Raval</t>
  </si>
  <si>
    <t>Diane Whiteoak</t>
  </si>
  <si>
    <t>Gary Searby</t>
  </si>
  <si>
    <t>Jane Sedgwick</t>
  </si>
  <si>
    <t>Emma Dooks</t>
  </si>
  <si>
    <t>Amanda Morrison</t>
  </si>
  <si>
    <t>Paul King</t>
  </si>
  <si>
    <t>Mark Redhead</t>
  </si>
  <si>
    <t>Helen Wright</t>
  </si>
  <si>
    <t>F</t>
  </si>
  <si>
    <t>Sarah O'Sullivan</t>
  </si>
  <si>
    <t>Camille Askins</t>
  </si>
  <si>
    <t>Kayleigh Fish</t>
  </si>
  <si>
    <t>Nov</t>
  </si>
  <si>
    <t>Donna Chester</t>
  </si>
  <si>
    <t>Luisa Lauren</t>
  </si>
  <si>
    <t>Lorna Hubbard</t>
  </si>
  <si>
    <t>Caren Crabtree</t>
  </si>
  <si>
    <t>Sharon Hudson</t>
  </si>
  <si>
    <t>Rachel Lyles</t>
  </si>
  <si>
    <t>Carolyn Howell</t>
  </si>
  <si>
    <t>Lyn Wigfield</t>
  </si>
  <si>
    <t>Hannah Thom</t>
  </si>
  <si>
    <t>Catherine Mercer</t>
  </si>
  <si>
    <t>Wendy Ashley</t>
  </si>
  <si>
    <t>Tracey Hodgson</t>
  </si>
  <si>
    <t>Kim Shaw</t>
  </si>
  <si>
    <t>Paula Williams</t>
  </si>
  <si>
    <t>Claire Aspden</t>
  </si>
  <si>
    <t>Amanda Burgess</t>
  </si>
  <si>
    <t>Lee Ricketts</t>
  </si>
  <si>
    <t>Diane Macdonald</t>
  </si>
  <si>
    <t>Name</t>
  </si>
  <si>
    <t>Pos</t>
  </si>
  <si>
    <t>Time</t>
  </si>
  <si>
    <t>Catherine Bellwood</t>
  </si>
  <si>
    <t>Stephen Thompson</t>
  </si>
  <si>
    <t>Jane Johnson</t>
  </si>
  <si>
    <t>Victoria Bairstow</t>
  </si>
  <si>
    <t>Sarah Meikle</t>
  </si>
  <si>
    <t>Jeremy O'Connell</t>
  </si>
  <si>
    <t>Irene Yates</t>
  </si>
  <si>
    <t>Gill Petrucci</t>
  </si>
  <si>
    <t>Simon Chester</t>
  </si>
  <si>
    <t>Sarah Bagley</t>
  </si>
  <si>
    <t>Position</t>
  </si>
  <si>
    <t xml:space="preserve">Comment </t>
  </si>
  <si>
    <t>John-Paul Hopkinson</t>
  </si>
  <si>
    <t>Alfie Walker</t>
  </si>
  <si>
    <t>1st F Senior</t>
  </si>
  <si>
    <t>Hilary Barber</t>
  </si>
  <si>
    <t>1st  F50</t>
  </si>
  <si>
    <t>Points</t>
  </si>
  <si>
    <t># Races</t>
  </si>
  <si>
    <t>Race 2</t>
  </si>
  <si>
    <t>Scoring Total</t>
  </si>
  <si>
    <t>S</t>
  </si>
  <si>
    <t xml:space="preserve">Race 1 </t>
  </si>
  <si>
    <t xml:space="preserve">Simon Bellwood </t>
  </si>
  <si>
    <t xml:space="preserve">Steve Carter </t>
  </si>
  <si>
    <t xml:space="preserve">Victoria Wadsworth </t>
  </si>
  <si>
    <t xml:space="preserve">Alistair Gavins </t>
  </si>
  <si>
    <t xml:space="preserve"> </t>
  </si>
  <si>
    <t>Dick Ballantine</t>
  </si>
  <si>
    <t>Russell Fairhurst</t>
  </si>
  <si>
    <t>(Best 5 of 9)</t>
  </si>
  <si>
    <t xml:space="preserve">Best ½ Marathon </t>
  </si>
  <si>
    <t xml:space="preserve">Best Marathon </t>
  </si>
  <si>
    <t>(Best 4 of 7)</t>
  </si>
  <si>
    <t>(Best 5 races to qualify)</t>
  </si>
  <si>
    <t>Race 4</t>
  </si>
  <si>
    <t>Race 5</t>
  </si>
  <si>
    <t>Top 3 results</t>
  </si>
  <si>
    <t>Race 6</t>
  </si>
  <si>
    <t>Race 7</t>
  </si>
  <si>
    <t>Race 8</t>
  </si>
  <si>
    <t>Race 9</t>
  </si>
  <si>
    <t>Bronte 5m</t>
  </si>
  <si>
    <t>Top 5 Results</t>
  </si>
  <si>
    <t>Best Road</t>
  </si>
  <si>
    <t>2nd Best Road</t>
  </si>
  <si>
    <t>Best Fell</t>
  </si>
  <si>
    <t>2nd Best Fell</t>
  </si>
  <si>
    <t>Best Extreme</t>
  </si>
  <si>
    <t>overall champs lookup</t>
  </si>
  <si>
    <t>lookup</t>
  </si>
  <si>
    <t>Jan</t>
  </si>
  <si>
    <t>Feb</t>
  </si>
  <si>
    <t>Yorkshire Champs</t>
  </si>
  <si>
    <t>Oct</t>
  </si>
  <si>
    <t>Dec</t>
  </si>
  <si>
    <t>Top 4 Results</t>
  </si>
  <si>
    <t>Race 1 Yorkshire</t>
  </si>
  <si>
    <t>Race 2 National</t>
  </si>
  <si>
    <t>Claire Cooper</t>
  </si>
  <si>
    <t>Carole Allan</t>
  </si>
  <si>
    <t>Janet-Alison Arkwright</t>
  </si>
  <si>
    <t>Katie Atherton</t>
  </si>
  <si>
    <t>Nigel Atkinson</t>
  </si>
  <si>
    <t>Richard Ayrton</t>
  </si>
  <si>
    <t>Diane Barker</t>
  </si>
  <si>
    <t>Stephen  Beaufort Jones</t>
  </si>
  <si>
    <t>Shane Beaumont</t>
  </si>
  <si>
    <t>Jill Bell</t>
  </si>
  <si>
    <t>Ria Bright</t>
  </si>
  <si>
    <t>Kellie Butterfield</t>
  </si>
  <si>
    <t>James Callaghan</t>
  </si>
  <si>
    <t>Sam Cann</t>
  </si>
  <si>
    <t>Ray Causten</t>
  </si>
  <si>
    <t>Helen Margaret Cawkwell</t>
  </si>
  <si>
    <t>Christine Chapman</t>
  </si>
  <si>
    <t>Heather Clapham</t>
  </si>
  <si>
    <t>Matthew Clayton-Stead</t>
  </si>
  <si>
    <t>Tim Clegg</t>
  </si>
  <si>
    <t>Hellen Collins</t>
  </si>
  <si>
    <t>Andrew Conally</t>
  </si>
  <si>
    <t>Rosemary Cook</t>
  </si>
  <si>
    <t>Frankie Coulthread</t>
  </si>
  <si>
    <t>Liz Crosland</t>
  </si>
  <si>
    <t>Heather Crow</t>
  </si>
  <si>
    <t>Steve Anthony Curtis</t>
  </si>
  <si>
    <t>John Andrew Dennis</t>
  </si>
  <si>
    <t>George Dennis</t>
  </si>
  <si>
    <t>Pin Dhillon-Downey</t>
  </si>
  <si>
    <t>Judith Ellis</t>
  </si>
  <si>
    <t>Stephanie French</t>
  </si>
  <si>
    <t>Sally Fretwell</t>
  </si>
  <si>
    <t>Rachel Gasior</t>
  </si>
  <si>
    <t>Joanne Gaunt</t>
  </si>
  <si>
    <t>Trisha Gavins</t>
  </si>
  <si>
    <t>Fiona Gostling</t>
  </si>
  <si>
    <t>Elizabeth Green</t>
  </si>
  <si>
    <t>Adie Greenwood</t>
  </si>
  <si>
    <t>Joanne Griffiths</t>
  </si>
  <si>
    <t>Marko Gvero</t>
  </si>
  <si>
    <t>Nikhola Haley</t>
  </si>
  <si>
    <t>David Hamer</t>
  </si>
  <si>
    <t>Andrew Hardaker</t>
  </si>
  <si>
    <t>Hinda Hardaker</t>
  </si>
  <si>
    <t>Beverley Hardie</t>
  </si>
  <si>
    <t>Amanda Harrison</t>
  </si>
  <si>
    <t>Julie Hart</t>
  </si>
  <si>
    <t>Rosie Hellawell</t>
  </si>
  <si>
    <t>Mary Hodgkiss</t>
  </si>
  <si>
    <t>Ann Hopkinson</t>
  </si>
  <si>
    <t>Matt House</t>
  </si>
  <si>
    <t>Laura Jackson</t>
  </si>
  <si>
    <t>John-Henry Johnson</t>
  </si>
  <si>
    <t>Christopher Jones</t>
  </si>
  <si>
    <t>Trevor F Kearton</t>
  </si>
  <si>
    <t>Tina Kelly</t>
  </si>
  <si>
    <t>Andrew Kitts</t>
  </si>
  <si>
    <t>Ian Lewis</t>
  </si>
  <si>
    <t>Jo Lewis</t>
  </si>
  <si>
    <t>Simon Lloyd</t>
  </si>
  <si>
    <t>Christopher Loftus</t>
  </si>
  <si>
    <t>Richard Lund</t>
  </si>
  <si>
    <t>Louise Marriott</t>
  </si>
  <si>
    <t>P Margaret Marsden</t>
  </si>
  <si>
    <t>Charlie Marshall</t>
  </si>
  <si>
    <t>Amy McKechnie</t>
  </si>
  <si>
    <t>Julie Narey</t>
  </si>
  <si>
    <t>Robin  OConnor</t>
  </si>
  <si>
    <t>Sean O'Driscoll</t>
  </si>
  <si>
    <t>Simon Packham</t>
  </si>
  <si>
    <t>Neil Edward Palmer</t>
  </si>
  <si>
    <t>James Pawson</t>
  </si>
  <si>
    <t>Deborah Peacock</t>
  </si>
  <si>
    <t>Sarah Peel</t>
  </si>
  <si>
    <t>Kirsty Pettit</t>
  </si>
  <si>
    <t>Adrienne Preston</t>
  </si>
  <si>
    <t>Vincent (Vinnie) Procter</t>
  </si>
  <si>
    <t>Sarah Quinlan</t>
  </si>
  <si>
    <t>Sue Redhead</t>
  </si>
  <si>
    <t>Sharon Ridding</t>
  </si>
  <si>
    <t>Jackie Rishton</t>
  </si>
  <si>
    <t>Jim Roberts</t>
  </si>
  <si>
    <t>Rachel Russell</t>
  </si>
  <si>
    <t>David Seaward</t>
  </si>
  <si>
    <t>Tom Sessford</t>
  </si>
  <si>
    <t>Chris Shaw</t>
  </si>
  <si>
    <t>Steven Shuttleworth</t>
  </si>
  <si>
    <t>Simon Smallwood</t>
  </si>
  <si>
    <t>Clare Smallwood</t>
  </si>
  <si>
    <t>Peter Smith</t>
  </si>
  <si>
    <t>Ian H Smith</t>
  </si>
  <si>
    <t>Katrina Snowden</t>
  </si>
  <si>
    <t>Debbie Spurr</t>
  </si>
  <si>
    <t>Ania Sroka</t>
  </si>
  <si>
    <t>Larraine Stott</t>
  </si>
  <si>
    <t>Andrew Travis</t>
  </si>
  <si>
    <t>Iain Ross Turner</t>
  </si>
  <si>
    <t>Keith Waddingham</t>
  </si>
  <si>
    <t>Emma Wadsworth</t>
  </si>
  <si>
    <t>Maria Walker</t>
  </si>
  <si>
    <t>Alastair Wallace</t>
  </si>
  <si>
    <t>Mike Watson</t>
  </si>
  <si>
    <t>Brett Weeden</t>
  </si>
  <si>
    <t>Rachel Welsh</t>
  </si>
  <si>
    <t>Mark Whitehead</t>
  </si>
  <si>
    <t>Neville Whittingham</t>
  </si>
  <si>
    <t>Paul Wilson</t>
  </si>
  <si>
    <t>Tizz Woffenden</t>
  </si>
  <si>
    <t>Koleen Wright</t>
  </si>
  <si>
    <t>Carol Young</t>
  </si>
  <si>
    <t>J</t>
  </si>
  <si>
    <t>V30</t>
  </si>
  <si>
    <t>V40</t>
  </si>
  <si>
    <t>V50</t>
  </si>
  <si>
    <t>V60</t>
  </si>
  <si>
    <t>V70</t>
  </si>
  <si>
    <t>(Best Score Counts)</t>
  </si>
  <si>
    <t>Alan Abbott</t>
  </si>
  <si>
    <t>James Ashley</t>
  </si>
  <si>
    <t>Tracy (UKA 2719727) Bailey</t>
  </si>
  <si>
    <t>Karen Ballantine</t>
  </si>
  <si>
    <t>Lorraine Bamfield</t>
  </si>
  <si>
    <t>Pippa Barret</t>
  </si>
  <si>
    <t>Stephen Bell</t>
  </si>
  <si>
    <t>Peter Bramham</t>
  </si>
  <si>
    <t>Andrew Brett</t>
  </si>
  <si>
    <t>Helen Brett</t>
  </si>
  <si>
    <t>Melissa Brown</t>
  </si>
  <si>
    <t>Nick Brown</t>
  </si>
  <si>
    <t>Jonnie Butler</t>
  </si>
  <si>
    <t>Diane Collett</t>
  </si>
  <si>
    <t>Joanne Conroy</t>
  </si>
  <si>
    <t>Adrian Dunbar</t>
  </si>
  <si>
    <t>Des Fretwell</t>
  </si>
  <si>
    <t>Linda Green</t>
  </si>
  <si>
    <t>Andrew Green</t>
  </si>
  <si>
    <t>Robert Hudson</t>
  </si>
  <si>
    <t>Helen Jackson</t>
  </si>
  <si>
    <t>Andrew Jackson</t>
  </si>
  <si>
    <t>Jackie Kirton</t>
  </si>
  <si>
    <t>Alan Kirton</t>
  </si>
  <si>
    <t>Zara Rhian Knappy</t>
  </si>
  <si>
    <t>Georgie Sian Knappy</t>
  </si>
  <si>
    <t>Lesley Ann Knappy</t>
  </si>
  <si>
    <t>Abigail Knowles</t>
  </si>
  <si>
    <t>Samantha Knowles</t>
  </si>
  <si>
    <t>Anthony B Knowles</t>
  </si>
  <si>
    <t>Arthur John Leng</t>
  </si>
  <si>
    <t>Peter McDermott</t>
  </si>
  <si>
    <t>Peter Mitchell</t>
  </si>
  <si>
    <t>Paul Morris</t>
  </si>
  <si>
    <t>Damian Petrucci</t>
  </si>
  <si>
    <t>Anthony Raby</t>
  </si>
  <si>
    <t>Gillian Robinson</t>
  </si>
  <si>
    <t>Steve Robinson</t>
  </si>
  <si>
    <t>Dawn Rollins</t>
  </si>
  <si>
    <t>Ayesha  Thompson</t>
  </si>
  <si>
    <t>Peter Thompson</t>
  </si>
  <si>
    <t>Emma Timbers</t>
  </si>
  <si>
    <t>Ying Tomison</t>
  </si>
  <si>
    <t>Mike Tomison</t>
  </si>
  <si>
    <t>Alison Walker</t>
  </si>
  <si>
    <t>Deborah Walton</t>
  </si>
  <si>
    <t>Susan Weeden</t>
  </si>
  <si>
    <t>Emily Whitehead</t>
  </si>
  <si>
    <t>Tim Whitehead</t>
  </si>
  <si>
    <t>Christopher (UKA 3612486) Whittel</t>
  </si>
  <si>
    <t>Jeremy Wilkinson</t>
  </si>
  <si>
    <t>Estelle Willis</t>
  </si>
  <si>
    <t>Gaynor Yates</t>
  </si>
  <si>
    <t>table look up</t>
  </si>
  <si>
    <t>overall champs lookup male</t>
  </si>
  <si>
    <t>overall champs lookup female</t>
  </si>
  <si>
    <t>Central Lancs</t>
  </si>
  <si>
    <t>Wilmslow</t>
  </si>
  <si>
    <t>Inskip</t>
  </si>
  <si>
    <t>Fastest</t>
  </si>
  <si>
    <t>Fleet</t>
  </si>
  <si>
    <t xml:space="preserve">Name </t>
  </si>
  <si>
    <t>in Road tbl</t>
  </si>
  <si>
    <t>In Overall</t>
  </si>
  <si>
    <t>London</t>
  </si>
  <si>
    <t>York</t>
  </si>
  <si>
    <t>Hastings</t>
  </si>
  <si>
    <t>Oulton Park</t>
  </si>
  <si>
    <t>Sam Downey</t>
  </si>
  <si>
    <t>David Copping</t>
  </si>
  <si>
    <t>ext table check</t>
  </si>
  <si>
    <t>overall champs check</t>
  </si>
  <si>
    <t>Russell Aydon-Butler</t>
  </si>
  <si>
    <t>s</t>
  </si>
  <si>
    <t>Paris</t>
  </si>
  <si>
    <t>Keswick</t>
  </si>
  <si>
    <t>» Bamfield, Lorraine (GBR)</t>
  </si>
  <si>
    <t>» Booth, Tony (GBR)</t>
  </si>
  <si>
    <t>» Chapman, Gary (GBR)</t>
  </si>
  <si>
    <t>» Cooper, Claire (GBR)</t>
  </si>
  <si>
    <t>» Cooper, Craig (GBR)</t>
  </si>
  <si>
    <t>» Knowles, Samantha (GBR)</t>
  </si>
  <si>
    <t>» Smallwood, Robert (GBR)</t>
  </si>
  <si>
    <t>» Straw, Sue (GBR)</t>
  </si>
  <si>
    <t>» Yates, Hannah (ENG)</t>
  </si>
  <si>
    <t>gary chapman</t>
  </si>
  <si>
    <t>Tony booth</t>
  </si>
  <si>
    <t>craig cooper</t>
  </si>
  <si>
    <t>sue straw</t>
  </si>
  <si>
    <t>hannah yates</t>
  </si>
  <si>
    <t>lorraine bamfield</t>
  </si>
  <si>
    <t>samantha knowles</t>
  </si>
  <si>
    <t>Simon smallwood</t>
  </si>
  <si>
    <t>Best Cross Country</t>
  </si>
  <si>
    <t>RESULTS
name</t>
  </si>
  <si>
    <t>Half Marathon Times</t>
  </si>
  <si>
    <t xml:space="preserve"> Marathon Times</t>
  </si>
  <si>
    <t>Leeds</t>
  </si>
  <si>
    <t>Loch Ness</t>
  </si>
  <si>
    <t>Sara Abbott</t>
  </si>
  <si>
    <t>Alice Hill</t>
  </si>
  <si>
    <t>Susan Park</t>
  </si>
  <si>
    <t>Victor Bamfield</t>
  </si>
  <si>
    <t>Manchester</t>
  </si>
  <si>
    <t>Liverpool RnR</t>
  </si>
  <si>
    <t>lee ricketts</t>
  </si>
  <si>
    <t>Simon Bellwood</t>
  </si>
  <si>
    <t>Vic Bamfield</t>
  </si>
  <si>
    <t>Ayan Hardaker</t>
  </si>
  <si>
    <t>Tina Cardamone</t>
  </si>
  <si>
    <t>Lisbon</t>
  </si>
  <si>
    <t>Tegan Knappy</t>
  </si>
  <si>
    <t>Tina Catchmore</t>
  </si>
  <si>
    <t>Jerry O'Connell</t>
  </si>
  <si>
    <t>Helen Cawkwell</t>
  </si>
  <si>
    <t>Ackworth</t>
  </si>
  <si>
    <t>brass Monkey</t>
  </si>
  <si>
    <t>Liverpool</t>
  </si>
  <si>
    <t>gloucester</t>
  </si>
  <si>
    <t>GNR</t>
  </si>
  <si>
    <t>Lisa Hanks</t>
  </si>
  <si>
    <t>scott bairstow</t>
  </si>
  <si>
    <t>Carole Allen</t>
  </si>
  <si>
    <t>Other</t>
  </si>
  <si>
    <t>pts</t>
  </si>
  <si>
    <t>road table</t>
  </si>
  <si>
    <t>champs</t>
  </si>
  <si>
    <t>Pts</t>
  </si>
  <si>
    <t>chicago</t>
  </si>
  <si>
    <t>Marathon</t>
  </si>
  <si>
    <t>1/2 Marathon</t>
  </si>
  <si>
    <t>Zara Knappy</t>
  </si>
  <si>
    <t>FELL CHAMPIONSHIPS 2018</t>
  </si>
  <si>
    <t>ROAD CHAMPIONSHIPS 2018</t>
  </si>
  <si>
    <t>EXTREME CHAMPIONSHIPS 2018</t>
  </si>
  <si>
    <t>XC CHAMPIONSHIPS 2018</t>
  </si>
  <si>
    <t>ALL ROUND CHAMPIONSHIPS 2018</t>
  </si>
  <si>
    <t>Best Full Marathon</t>
  </si>
  <si>
    <t>Best 1/2 Marathon</t>
  </si>
  <si>
    <t>(Best 3 of 5)</t>
  </si>
  <si>
    <t>Race 2 Ilkley</t>
  </si>
  <si>
    <t>Pin Dhillon Downey</t>
  </si>
  <si>
    <t>Race 1 Spen 20</t>
  </si>
  <si>
    <t>Matthew Clayton Stead</t>
  </si>
  <si>
    <t>Vincent Proctor</t>
  </si>
  <si>
    <t>Race 3 Cancelled</t>
  </si>
  <si>
    <t>Race 4 Wardle</t>
  </si>
  <si>
    <t>Race 5 Pin Haw</t>
  </si>
  <si>
    <t>Race 6 W/Dale 1/2</t>
  </si>
  <si>
    <t>Zoe Smith</t>
  </si>
  <si>
    <t>Race 3 Helv &amp; Dodds</t>
  </si>
  <si>
    <t>Race 2 Bronte 5</t>
  </si>
  <si>
    <t>Ian Maher</t>
  </si>
  <si>
    <t>Michael Griffiths</t>
  </si>
  <si>
    <t>Carl Whale</t>
  </si>
  <si>
    <t>Anand Ravel</t>
  </si>
  <si>
    <t>Wadsworth Trog</t>
  </si>
  <si>
    <t>3 Peaks</t>
  </si>
  <si>
    <t>Helvellyn &amp; the Dodds</t>
  </si>
  <si>
    <t>Sedbergh Hills</t>
  </si>
  <si>
    <t>Langdale Horshoe</t>
  </si>
  <si>
    <t>Spen 20m</t>
  </si>
  <si>
    <t>Eccup 10m</t>
  </si>
  <si>
    <t>Huddersfield 5k</t>
  </si>
  <si>
    <t>Track 1m</t>
  </si>
  <si>
    <t>Arncliffe 4m</t>
  </si>
  <si>
    <t>Wetherby 10k</t>
  </si>
  <si>
    <t>Race 3 eccup</t>
  </si>
  <si>
    <t>Race 4 Hudds</t>
  </si>
  <si>
    <t>Race 4 Mile</t>
  </si>
  <si>
    <t>chester</t>
  </si>
  <si>
    <t>Race 5 Arncliffe</t>
  </si>
  <si>
    <t>Race 6 Wetherby</t>
  </si>
  <si>
    <t>Vic bamfield</t>
  </si>
  <si>
    <t>road table check</t>
  </si>
  <si>
    <t>extreme lookup</t>
  </si>
  <si>
    <t>Fell table check</t>
  </si>
  <si>
    <t>xc tbl check</t>
  </si>
  <si>
    <t>michael griffiths</t>
  </si>
  <si>
    <t>paul crabtree</t>
  </si>
  <si>
    <t>pablo vasquez</t>
  </si>
  <si>
    <t>First name</t>
  </si>
  <si>
    <t>Last Name</t>
  </si>
  <si>
    <t>Date of birth</t>
  </si>
  <si>
    <t>Age</t>
  </si>
  <si>
    <t>George</t>
  </si>
  <si>
    <t>Abbott</t>
  </si>
  <si>
    <t>Alan</t>
  </si>
  <si>
    <t>Fraser</t>
  </si>
  <si>
    <t>James</t>
  </si>
  <si>
    <t>Akram</t>
  </si>
  <si>
    <t>Usman</t>
  </si>
  <si>
    <t>Carole</t>
  </si>
  <si>
    <t>Allan</t>
  </si>
  <si>
    <t>Paul</t>
  </si>
  <si>
    <t>Allsopp</t>
  </si>
  <si>
    <t>Ashley</t>
  </si>
  <si>
    <t>Wendy</t>
  </si>
  <si>
    <t>Jude</t>
  </si>
  <si>
    <t>Ashworth</t>
  </si>
  <si>
    <t>Vincent</t>
  </si>
  <si>
    <t>Askins</t>
  </si>
  <si>
    <t>Camille</t>
  </si>
  <si>
    <t>Claire</t>
  </si>
  <si>
    <t>Aspden</t>
  </si>
  <si>
    <t>Katie</t>
  </si>
  <si>
    <t>Atherton</t>
  </si>
  <si>
    <t>Joe</t>
  </si>
  <si>
    <t>Clare</t>
  </si>
  <si>
    <t>Austin</t>
  </si>
  <si>
    <t>Robert</t>
  </si>
  <si>
    <t xml:space="preserve">Russell </t>
  </si>
  <si>
    <t>Aydon-Butler</t>
  </si>
  <si>
    <t>Richard</t>
  </si>
  <si>
    <t>Ayrton</t>
  </si>
  <si>
    <t>Sarah</t>
  </si>
  <si>
    <t>Bagley</t>
  </si>
  <si>
    <t>Tracy</t>
  </si>
  <si>
    <t>Bailey</t>
  </si>
  <si>
    <t>Bairstow</t>
  </si>
  <si>
    <t>Jamie</t>
  </si>
  <si>
    <t>Scott</t>
  </si>
  <si>
    <t>Victoria</t>
  </si>
  <si>
    <t>Gareth</t>
  </si>
  <si>
    <t>Ball</t>
  </si>
  <si>
    <t>Ballantine</t>
  </si>
  <si>
    <t>Karen</t>
  </si>
  <si>
    <t>Bamfield</t>
  </si>
  <si>
    <t>Lorraine</t>
  </si>
  <si>
    <t>Hilary</t>
  </si>
  <si>
    <t>Barber</t>
  </si>
  <si>
    <t>Elizabeth</t>
  </si>
  <si>
    <t>Barlow</t>
  </si>
  <si>
    <t>Barrett</t>
  </si>
  <si>
    <t>Andy</t>
  </si>
  <si>
    <t>Emma</t>
  </si>
  <si>
    <t>Barrow</t>
  </si>
  <si>
    <t>Craig</t>
  </si>
  <si>
    <t>wendy</t>
  </si>
  <si>
    <t>bate</t>
  </si>
  <si>
    <t>Jill</t>
  </si>
  <si>
    <t>Bell</t>
  </si>
  <si>
    <t>Catherine</t>
  </si>
  <si>
    <t>Bellwood</t>
  </si>
  <si>
    <t>Simon</t>
  </si>
  <si>
    <t>Sam</t>
  </si>
  <si>
    <t>Steven</t>
  </si>
  <si>
    <t>Binks</t>
  </si>
  <si>
    <t>Cameron</t>
  </si>
  <si>
    <t>Black</t>
  </si>
  <si>
    <t>Booth</t>
  </si>
  <si>
    <t>Tony</t>
  </si>
  <si>
    <t>Charlotte</t>
  </si>
  <si>
    <t>Bostock</t>
  </si>
  <si>
    <t>Kathryn</t>
  </si>
  <si>
    <t>Bower</t>
  </si>
  <si>
    <t>Peter</t>
  </si>
  <si>
    <t>Bramham</t>
  </si>
  <si>
    <t>Ria</t>
  </si>
  <si>
    <t>Bright</t>
  </si>
  <si>
    <t>Amanda</t>
  </si>
  <si>
    <t>Burgess</t>
  </si>
  <si>
    <t>Osadhi</t>
  </si>
  <si>
    <t>Burns</t>
  </si>
  <si>
    <t>Jonnie</t>
  </si>
  <si>
    <t>Butler</t>
  </si>
  <si>
    <t>Butter</t>
  </si>
  <si>
    <t>Callaghan</t>
  </si>
  <si>
    <t>Cann</t>
  </si>
  <si>
    <t>Tina</t>
  </si>
  <si>
    <t>Cardamone</t>
  </si>
  <si>
    <t>Stephen</t>
  </si>
  <si>
    <t>Carter</t>
  </si>
  <si>
    <t>PIP</t>
  </si>
  <si>
    <t>CARTER</t>
  </si>
  <si>
    <t>Ellis</t>
  </si>
  <si>
    <t>Nathan</t>
  </si>
  <si>
    <t>Helen Margaret</t>
  </si>
  <si>
    <t>Cawkwell</t>
  </si>
  <si>
    <t>Emily</t>
  </si>
  <si>
    <t>Chapman</t>
  </si>
  <si>
    <t>Gary</t>
  </si>
  <si>
    <t>Chester</t>
  </si>
  <si>
    <t>Donna</t>
  </si>
  <si>
    <t>Heather</t>
  </si>
  <si>
    <t>Clapham</t>
  </si>
  <si>
    <t>Matthew</t>
  </si>
  <si>
    <t>Clayton-Stead</t>
  </si>
  <si>
    <t>Tim</t>
  </si>
  <si>
    <t>Clegg</t>
  </si>
  <si>
    <t>Diane</t>
  </si>
  <si>
    <t>Collett</t>
  </si>
  <si>
    <t>Andrew</t>
  </si>
  <si>
    <t>Conally</t>
  </si>
  <si>
    <t>Conroy</t>
  </si>
  <si>
    <t>Joanne</t>
  </si>
  <si>
    <t>John</t>
  </si>
  <si>
    <t>Rosemary</t>
  </si>
  <si>
    <t>Cook</t>
  </si>
  <si>
    <t>Cooper</t>
  </si>
  <si>
    <t>Dave</t>
  </si>
  <si>
    <t>Copping</t>
  </si>
  <si>
    <t>Callum</t>
  </si>
  <si>
    <t>Corbett</t>
  </si>
  <si>
    <t>Frankie</t>
  </si>
  <si>
    <t>Coulthread</t>
  </si>
  <si>
    <t>Chris</t>
  </si>
  <si>
    <t xml:space="preserve">Coulthread </t>
  </si>
  <si>
    <t>Crabtree</t>
  </si>
  <si>
    <t>Caren</t>
  </si>
  <si>
    <t>Crow</t>
  </si>
  <si>
    <t>Curtis</t>
  </si>
  <si>
    <t>Adele</t>
  </si>
  <si>
    <t>Steven Anthony</t>
  </si>
  <si>
    <t>Charlie</t>
  </si>
  <si>
    <t>Julie</t>
  </si>
  <si>
    <t>Demain</t>
  </si>
  <si>
    <t>Mark</t>
  </si>
  <si>
    <t>Denby</t>
  </si>
  <si>
    <t>John Andrew</t>
  </si>
  <si>
    <t>Dennis</t>
  </si>
  <si>
    <t>Nick</t>
  </si>
  <si>
    <t>Dewell</t>
  </si>
  <si>
    <t>Dhillon-Downey</t>
  </si>
  <si>
    <t>Pin</t>
  </si>
  <si>
    <t>Dickinson</t>
  </si>
  <si>
    <t>Dooks</t>
  </si>
  <si>
    <t>Downey</t>
  </si>
  <si>
    <t>Dring</t>
  </si>
  <si>
    <t>Adrian</t>
  </si>
  <si>
    <t>Dunbar</t>
  </si>
  <si>
    <t>Gill</t>
  </si>
  <si>
    <t>Judith</t>
  </si>
  <si>
    <t>Evans</t>
  </si>
  <si>
    <t xml:space="preserve">Andrew </t>
  </si>
  <si>
    <t xml:space="preserve">Eyles </t>
  </si>
  <si>
    <t>Russell</t>
  </si>
  <si>
    <t>Fairhurst</t>
  </si>
  <si>
    <t>Farrar</t>
  </si>
  <si>
    <t>Ben</t>
  </si>
  <si>
    <t>Kayleigh</t>
  </si>
  <si>
    <t>Fish</t>
  </si>
  <si>
    <t>Sally</t>
  </si>
  <si>
    <t>Fretwell</t>
  </si>
  <si>
    <t>Des</t>
  </si>
  <si>
    <t>Rachel</t>
  </si>
  <si>
    <t>Gasior</t>
  </si>
  <si>
    <t>Gaunt</t>
  </si>
  <si>
    <t>Trisha</t>
  </si>
  <si>
    <t>Gavins</t>
  </si>
  <si>
    <t>Alistair</t>
  </si>
  <si>
    <t>Ghafoor</t>
  </si>
  <si>
    <t>Asad</t>
  </si>
  <si>
    <t>Debbie</t>
  </si>
  <si>
    <t>Gibbs</t>
  </si>
  <si>
    <t>Fiona</t>
  </si>
  <si>
    <t>Gostling</t>
  </si>
  <si>
    <t>Linda</t>
  </si>
  <si>
    <t>Green</t>
  </si>
  <si>
    <t>Greening</t>
  </si>
  <si>
    <t>Adie</t>
  </si>
  <si>
    <t>Greenwood</t>
  </si>
  <si>
    <t>Jacob</t>
  </si>
  <si>
    <t>Griffiths</t>
  </si>
  <si>
    <t>Michael</t>
  </si>
  <si>
    <t>Marko</t>
  </si>
  <si>
    <t>Gvero</t>
  </si>
  <si>
    <t>Hainsworth</t>
  </si>
  <si>
    <t>David</t>
  </si>
  <si>
    <t>Hamer</t>
  </si>
  <si>
    <t>Hancox</t>
  </si>
  <si>
    <t>Hanks</t>
  </si>
  <si>
    <t>Lisa</t>
  </si>
  <si>
    <t>Hardaker</t>
  </si>
  <si>
    <t>Beverley</t>
  </si>
  <si>
    <t>Hardie</t>
  </si>
  <si>
    <t>Harris</t>
  </si>
  <si>
    <t>Kelly</t>
  </si>
  <si>
    <t>Harrison</t>
  </si>
  <si>
    <t>Rick</t>
  </si>
  <si>
    <t>Harwood</t>
  </si>
  <si>
    <t>Heaton</t>
  </si>
  <si>
    <t>Cydney</t>
  </si>
  <si>
    <t>Hill</t>
  </si>
  <si>
    <t>Richard John</t>
  </si>
  <si>
    <t>Hindle</t>
  </si>
  <si>
    <t>Mary</t>
  </si>
  <si>
    <t>Hodgkiss</t>
  </si>
  <si>
    <t>Tracey</t>
  </si>
  <si>
    <t>Hodgson</t>
  </si>
  <si>
    <t>Holgate Smith</t>
  </si>
  <si>
    <t>Ann</t>
  </si>
  <si>
    <t>Hopkinson</t>
  </si>
  <si>
    <t>John Paul</t>
  </si>
  <si>
    <t xml:space="preserve">Houldsworth </t>
  </si>
  <si>
    <t>Matt</t>
  </si>
  <si>
    <t>House</t>
  </si>
  <si>
    <t>Christopher</t>
  </si>
  <si>
    <t>Howe</t>
  </si>
  <si>
    <t>Carolyn</t>
  </si>
  <si>
    <t>Howell</t>
  </si>
  <si>
    <t>Lorna</t>
  </si>
  <si>
    <t>Hubbard</t>
  </si>
  <si>
    <t>Hudson</t>
  </si>
  <si>
    <t>Sharon</t>
  </si>
  <si>
    <t>Hannah</t>
  </si>
  <si>
    <t>Ingham</t>
  </si>
  <si>
    <t>Laura</t>
  </si>
  <si>
    <t>Jackson</t>
  </si>
  <si>
    <t>Helen</t>
  </si>
  <si>
    <t>Carl</t>
  </si>
  <si>
    <t>Jenkinson</t>
  </si>
  <si>
    <t>Jane</t>
  </si>
  <si>
    <t>Johnson</t>
  </si>
  <si>
    <t>John-Henry</t>
  </si>
  <si>
    <t>Jordan</t>
  </si>
  <si>
    <t>Jolley</t>
  </si>
  <si>
    <t>Jones</t>
  </si>
  <si>
    <t>Trevor F</t>
  </si>
  <si>
    <t>Kearton</t>
  </si>
  <si>
    <t>Chloe</t>
  </si>
  <si>
    <t>Keir</t>
  </si>
  <si>
    <t>Kellett</t>
  </si>
  <si>
    <t>King</t>
  </si>
  <si>
    <t>Kirton</t>
  </si>
  <si>
    <t>Jackie</t>
  </si>
  <si>
    <t>Stephanie</t>
  </si>
  <si>
    <t>Kitts</t>
  </si>
  <si>
    <t>Tegan Ella</t>
  </si>
  <si>
    <t>Knappy</t>
  </si>
  <si>
    <t>Georgie Sian</t>
  </si>
  <si>
    <t>Zara Rhian</t>
  </si>
  <si>
    <t>Lesley Ann</t>
  </si>
  <si>
    <t>Samantha</t>
  </si>
  <si>
    <t>Knowles</t>
  </si>
  <si>
    <t>Anthony B</t>
  </si>
  <si>
    <t>Luisa</t>
  </si>
  <si>
    <t>Lauren</t>
  </si>
  <si>
    <t>Lee</t>
  </si>
  <si>
    <t>Lukas</t>
  </si>
  <si>
    <t>Leng</t>
  </si>
  <si>
    <t>Ian</t>
  </si>
  <si>
    <t>Lewis</t>
  </si>
  <si>
    <t>Jo</t>
  </si>
  <si>
    <t>Lloyd</t>
  </si>
  <si>
    <t>Loftus</t>
  </si>
  <si>
    <t>Lund</t>
  </si>
  <si>
    <t>Lyles</t>
  </si>
  <si>
    <t>Graeme</t>
  </si>
  <si>
    <t>Macdonald</t>
  </si>
  <si>
    <t>ian</t>
  </si>
  <si>
    <t>maher</t>
  </si>
  <si>
    <t>Joseph Myers</t>
  </si>
  <si>
    <t>Markham</t>
  </si>
  <si>
    <t>P Margaret</t>
  </si>
  <si>
    <t>Marsden</t>
  </si>
  <si>
    <t>Marshall</t>
  </si>
  <si>
    <t>Vanora</t>
  </si>
  <si>
    <t>McCullagh</t>
  </si>
  <si>
    <t>McDermott</t>
  </si>
  <si>
    <t>Meikle</t>
  </si>
  <si>
    <t>Luke</t>
  </si>
  <si>
    <t>Mercer</t>
  </si>
  <si>
    <t>Alice</t>
  </si>
  <si>
    <t>Minto</t>
  </si>
  <si>
    <t>Mitchell</t>
  </si>
  <si>
    <t>Morris</t>
  </si>
  <si>
    <t>ZOE</t>
  </si>
  <si>
    <t>MORTIMER</t>
  </si>
  <si>
    <t>Lynn</t>
  </si>
  <si>
    <t>Murphy</t>
  </si>
  <si>
    <t>Narey</t>
  </si>
  <si>
    <t>Neary</t>
  </si>
  <si>
    <t>Sarah Jane</t>
  </si>
  <si>
    <t>Jeremy</t>
  </si>
  <si>
    <t>O'Connell</t>
  </si>
  <si>
    <t xml:space="preserve">Robin </t>
  </si>
  <si>
    <t>OConnor</t>
  </si>
  <si>
    <t>Oddy</t>
  </si>
  <si>
    <t>Sean</t>
  </si>
  <si>
    <t>O'Driscoll</t>
  </si>
  <si>
    <t>O'Mara</t>
  </si>
  <si>
    <t>O'Sullivan</t>
  </si>
  <si>
    <t>Overend</t>
  </si>
  <si>
    <t xml:space="preserve">Eduardo </t>
  </si>
  <si>
    <t xml:space="preserve">Padley </t>
  </si>
  <si>
    <t>Palmer</t>
  </si>
  <si>
    <t>Pannullo</t>
  </si>
  <si>
    <t>Sue</t>
  </si>
  <si>
    <t>Park</t>
  </si>
  <si>
    <t>Pawson</t>
  </si>
  <si>
    <t>Angela</t>
  </si>
  <si>
    <t>Paxton</t>
  </si>
  <si>
    <t>Peacock</t>
  </si>
  <si>
    <t>Deborah</t>
  </si>
  <si>
    <t>Alison</t>
  </si>
  <si>
    <t>Peel</t>
  </si>
  <si>
    <t>Arthur</t>
  </si>
  <si>
    <t>Petrucci</t>
  </si>
  <si>
    <t>Damian</t>
  </si>
  <si>
    <t>Kirsty</t>
  </si>
  <si>
    <t>Pettit</t>
  </si>
  <si>
    <t>Rebecca</t>
  </si>
  <si>
    <t>Adrienne</t>
  </si>
  <si>
    <t>Preston</t>
  </si>
  <si>
    <t>Stuart</t>
  </si>
  <si>
    <t>Procter</t>
  </si>
  <si>
    <t>Eleanor</t>
  </si>
  <si>
    <t>stephen</t>
  </si>
  <si>
    <t>Pywell</t>
  </si>
  <si>
    <t>Quinlan</t>
  </si>
  <si>
    <t>sally</t>
  </si>
  <si>
    <t>quirk</t>
  </si>
  <si>
    <t>Anthony</t>
  </si>
  <si>
    <t>Raby</t>
  </si>
  <si>
    <t>Race</t>
  </si>
  <si>
    <t>Melanie</t>
  </si>
  <si>
    <t>Rob</t>
  </si>
  <si>
    <t>Ramsden</t>
  </si>
  <si>
    <t>Anand</t>
  </si>
  <si>
    <t>Raval</t>
  </si>
  <si>
    <t>Redhead</t>
  </si>
  <si>
    <t>Ricketts</t>
  </si>
  <si>
    <t>Ridding</t>
  </si>
  <si>
    <t>Rishton</t>
  </si>
  <si>
    <t>Jim</t>
  </si>
  <si>
    <t>Roberts</t>
  </si>
  <si>
    <t>Robertson</t>
  </si>
  <si>
    <t>Robinson</t>
  </si>
  <si>
    <t>Steve</t>
  </si>
  <si>
    <t>Gillian</t>
  </si>
  <si>
    <t>Rodgers</t>
  </si>
  <si>
    <t>Searby</t>
  </si>
  <si>
    <t>Seaward</t>
  </si>
  <si>
    <t>Sedgwick</t>
  </si>
  <si>
    <t>Sessford</t>
  </si>
  <si>
    <t>Jon</t>
  </si>
  <si>
    <t>Sharples</t>
  </si>
  <si>
    <t>Shaw</t>
  </si>
  <si>
    <t>Kim</t>
  </si>
  <si>
    <t>Smallwood</t>
  </si>
  <si>
    <t>Smith</t>
  </si>
  <si>
    <t>Ian H</t>
  </si>
  <si>
    <t>Zoe</t>
  </si>
  <si>
    <t>Jadine</t>
  </si>
  <si>
    <t>Smurthwaite</t>
  </si>
  <si>
    <t>Snape</t>
  </si>
  <si>
    <t>Katrina</t>
  </si>
  <si>
    <t>Snowden</t>
  </si>
  <si>
    <t>Diana</t>
  </si>
  <si>
    <t>Steel</t>
  </si>
  <si>
    <t>Stell</t>
  </si>
  <si>
    <t>Sterling</t>
  </si>
  <si>
    <t xml:space="preserve">Steventon </t>
  </si>
  <si>
    <t>Larraine</t>
  </si>
  <si>
    <t>Stott</t>
  </si>
  <si>
    <t>Straw</t>
  </si>
  <si>
    <t>Brian</t>
  </si>
  <si>
    <t>STRICKLAND</t>
  </si>
  <si>
    <t>jeanette</t>
  </si>
  <si>
    <t>sunderland</t>
  </si>
  <si>
    <t>Vicky</t>
  </si>
  <si>
    <t>Sykes</t>
  </si>
  <si>
    <t>Verity</t>
  </si>
  <si>
    <t>Tarbet</t>
  </si>
  <si>
    <t>Taylor</t>
  </si>
  <si>
    <t>Thom</t>
  </si>
  <si>
    <t>Thompson</t>
  </si>
  <si>
    <t xml:space="preserve">Ayesha </t>
  </si>
  <si>
    <t>Dan</t>
  </si>
  <si>
    <t>Timbers</t>
  </si>
  <si>
    <t>Tomes</t>
  </si>
  <si>
    <t>Alexis</t>
  </si>
  <si>
    <t>Towers</t>
  </si>
  <si>
    <t>johnston</t>
  </si>
  <si>
    <t>townsend</t>
  </si>
  <si>
    <t>Travis</t>
  </si>
  <si>
    <t>Troth</t>
  </si>
  <si>
    <t>Anne</t>
  </si>
  <si>
    <t>Tucker</t>
  </si>
  <si>
    <t>Iain Ross</t>
  </si>
  <si>
    <t>Turner</t>
  </si>
  <si>
    <t>Janet</t>
  </si>
  <si>
    <t>Twinn</t>
  </si>
  <si>
    <t>Vasquez</t>
  </si>
  <si>
    <t>Pablo</t>
  </si>
  <si>
    <t>Louisa</t>
  </si>
  <si>
    <t>Vendettuoli</t>
  </si>
  <si>
    <t>Keith</t>
  </si>
  <si>
    <t>Waddingham</t>
  </si>
  <si>
    <t>Wadsworth</t>
  </si>
  <si>
    <t>Maria</t>
  </si>
  <si>
    <t>Walker</t>
  </si>
  <si>
    <t>Alfred</t>
  </si>
  <si>
    <t>Sara</t>
  </si>
  <si>
    <t>Alastair</t>
  </si>
  <si>
    <t>Wallace</t>
  </si>
  <si>
    <t>Walton</t>
  </si>
  <si>
    <t>Ward</t>
  </si>
  <si>
    <t>Warters</t>
  </si>
  <si>
    <t>Watmough</t>
  </si>
  <si>
    <t>Watson</t>
  </si>
  <si>
    <t>Susan</t>
  </si>
  <si>
    <t>Weeden</t>
  </si>
  <si>
    <t>Brett</t>
  </si>
  <si>
    <t>Welsh</t>
  </si>
  <si>
    <t>Whale</t>
  </si>
  <si>
    <t>Wheeler</t>
  </si>
  <si>
    <t>Whitehead</t>
  </si>
  <si>
    <t>Whittel</t>
  </si>
  <si>
    <t>Lyn</t>
  </si>
  <si>
    <t>Wigfield</t>
  </si>
  <si>
    <t>Wild</t>
  </si>
  <si>
    <t>Wilkinson</t>
  </si>
  <si>
    <t>Shaun</t>
  </si>
  <si>
    <t>Willet</t>
  </si>
  <si>
    <t>Williams</t>
  </si>
  <si>
    <t>Paula</t>
  </si>
  <si>
    <t>Willis</t>
  </si>
  <si>
    <t>Wilson</t>
  </si>
  <si>
    <t>RICHARD</t>
  </si>
  <si>
    <t>WILSON</t>
  </si>
  <si>
    <t>Tizz</t>
  </si>
  <si>
    <t>Woffenden</t>
  </si>
  <si>
    <t>Worsley</t>
  </si>
  <si>
    <t>Koleen</t>
  </si>
  <si>
    <t>Wright</t>
  </si>
  <si>
    <t>Rifat</t>
  </si>
  <si>
    <t>Yasmin</t>
  </si>
  <si>
    <t>Yates</t>
  </si>
  <si>
    <t>Gaynor</t>
  </si>
  <si>
    <t>Irene</t>
  </si>
  <si>
    <t>Dick</t>
  </si>
  <si>
    <t>Victor</t>
  </si>
  <si>
    <t>Neil</t>
  </si>
  <si>
    <t>Ayan</t>
  </si>
  <si>
    <t>Jen</t>
  </si>
  <si>
    <t>David Houldsworth</t>
  </si>
  <si>
    <t>`</t>
  </si>
  <si>
    <t>Jan 13th Ashurst Beacon</t>
  </si>
  <si>
    <t>Jan 5th Yorkshire Champs</t>
  </si>
  <si>
    <t>Jan 26th Northern Champs</t>
  </si>
  <si>
    <t>Feb 9th Half Tour of Bradwell</t>
  </si>
  <si>
    <t>Mar 9th Dentdale Run</t>
  </si>
  <si>
    <t>James Lund</t>
  </si>
  <si>
    <r>
      <t xml:space="preserve">2019 -  Road
Women
</t>
    </r>
    <r>
      <rPr>
        <b/>
        <sz val="12"/>
        <color rgb="FF010000"/>
        <rFont val="Gill Sans MT"/>
        <family val="2"/>
      </rPr>
      <t>(Best 5 of 9 Races)</t>
    </r>
  </si>
  <si>
    <r>
      <t xml:space="preserve">2019 -  Road
Men
</t>
    </r>
    <r>
      <rPr>
        <b/>
        <sz val="12"/>
        <color rgb="FF010000"/>
        <rFont val="Gill Sans MT"/>
        <family val="2"/>
      </rPr>
      <t>(Best 5 of 9 Races)</t>
    </r>
  </si>
  <si>
    <r>
      <t xml:space="preserve">2019 - Fell
</t>
    </r>
    <r>
      <rPr>
        <b/>
        <sz val="12"/>
        <color rgb="FF010000"/>
        <rFont val="Gill Sans MT"/>
        <family val="2"/>
      </rPr>
      <t>(Best 5 of 9 Races)</t>
    </r>
  </si>
  <si>
    <r>
      <t xml:space="preserve">2019 - Extreme
</t>
    </r>
    <r>
      <rPr>
        <b/>
        <sz val="12"/>
        <color rgb="FF010000"/>
        <rFont val="Gill Sans MT"/>
        <family val="2"/>
      </rPr>
      <t>(Best 3 of 5 Races)</t>
    </r>
  </si>
  <si>
    <r>
      <t xml:space="preserve">2019 - xc
</t>
    </r>
    <r>
      <rPr>
        <b/>
        <sz val="12"/>
        <color rgb="FF010000"/>
        <rFont val="Gill Sans MT"/>
        <family val="2"/>
      </rPr>
      <t>(Best 4 of 7 Races)</t>
    </r>
  </si>
  <si>
    <t>Race 1</t>
  </si>
  <si>
    <t>Race 3</t>
  </si>
  <si>
    <t>Emma dooks</t>
  </si>
  <si>
    <t>Feb 3rd Mickleden Straddle</t>
  </si>
  <si>
    <t>May Flower Scar</t>
  </si>
  <si>
    <t>Apr 27th Yorkshire 3 Peaks</t>
  </si>
  <si>
    <t>Feb 23rd National Champs</t>
  </si>
  <si>
    <t>Northerns</t>
  </si>
  <si>
    <t>Nationals</t>
  </si>
  <si>
    <t>wyxc 1</t>
  </si>
  <si>
    <t>wyxc 2</t>
  </si>
  <si>
    <t>wyxc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</si>
</sst>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58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6500"/>
      <name val="Calibri"/>
      <family val="2"/>
      <scheme val="minor"/>
    </font>
    <font>
      <sz val="8"/>
      <color rgb="FF0A0A0A"/>
      <name val="Verdana"/>
      <family val="2"/>
    </font>
    <font>
      <u/>
      <sz val="10"/>
      <color theme="10"/>
      <name val="Arial"/>
      <family val="2"/>
    </font>
    <font>
      <sz val="28"/>
      <color rgb="FF000000"/>
      <name val="Calibri"/>
      <family val="2"/>
      <scheme val="minor"/>
    </font>
    <font>
      <sz val="20"/>
      <color rgb="FF000000"/>
      <name val="Arial"/>
      <family val="2"/>
    </font>
    <font>
      <sz val="8"/>
      <color rgb="FF707276"/>
      <name val="Open Sans"/>
    </font>
    <font>
      <b/>
      <sz val="10"/>
      <color theme="0"/>
      <name val="Gill Sans MT"/>
      <family val="2"/>
    </font>
    <font>
      <b/>
      <sz val="10"/>
      <color rgb="FF00B0F0"/>
      <name val="Gill Sans MT"/>
      <family val="2"/>
    </font>
    <font>
      <sz val="10"/>
      <color rgb="FF000000"/>
      <name val="Gill Sans MT"/>
      <family val="2"/>
    </font>
    <font>
      <b/>
      <sz val="20"/>
      <color rgb="FF010000"/>
      <name val="Gill Sans MT"/>
      <family val="2"/>
    </font>
    <font>
      <b/>
      <sz val="12"/>
      <color rgb="FF010000"/>
      <name val="Gill Sans MT"/>
      <family val="2"/>
    </font>
    <font>
      <b/>
      <sz val="22"/>
      <color rgb="FF010000"/>
      <name val="Gill Sans MT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color rgb="FF010000"/>
      <name val="Gill Sans MT"/>
      <family val="2"/>
    </font>
    <font>
      <sz val="10"/>
      <color rgb="FF010000"/>
      <name val="Gill Sans MT"/>
      <family val="2"/>
    </font>
    <font>
      <sz val="8"/>
      <color rgb="FF010000"/>
      <name val="Gill Sans MT"/>
      <family val="2"/>
    </font>
    <font>
      <sz val="8"/>
      <name val="Gill Sans MT"/>
      <family val="2"/>
    </font>
    <font>
      <strike/>
      <sz val="10"/>
      <name val="Gill Sans MT"/>
      <family val="2"/>
    </font>
    <font>
      <b/>
      <sz val="12"/>
      <color rgb="FFFF0000"/>
      <name val="Gill Sans MT"/>
      <family val="2"/>
    </font>
    <font>
      <b/>
      <sz val="8"/>
      <color rgb="FF010000"/>
      <name val="Gill Sans MT"/>
      <family val="2"/>
    </font>
    <font>
      <sz val="12"/>
      <color rgb="FF010000"/>
      <name val="Gill Sans MT"/>
      <family val="2"/>
    </font>
    <font>
      <sz val="12"/>
      <name val="Gill Sans MT"/>
      <family val="2"/>
    </font>
    <font>
      <sz val="12"/>
      <color rgb="FF000000"/>
      <name val="Gill Sans MT"/>
      <family val="2"/>
    </font>
    <font>
      <sz val="8"/>
      <color rgb="FF000000"/>
      <name val="Gill Sans MT"/>
      <family val="2"/>
    </font>
    <font>
      <sz val="11"/>
      <color rgb="FF000000"/>
      <name val="Gill Sans MT"/>
      <family val="2"/>
    </font>
    <font>
      <sz val="11"/>
      <color rgb="FF000000"/>
      <name val="Arial"/>
      <family val="2"/>
    </font>
    <font>
      <sz val="9"/>
      <color rgb="FF000000"/>
      <name val="Gill Sans MT"/>
      <family val="2"/>
    </font>
    <font>
      <b/>
      <sz val="12"/>
      <name val="Gill Sans MT"/>
      <family val="2"/>
    </font>
    <font>
      <b/>
      <i/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i/>
      <sz val="12"/>
      <color rgb="FF010000"/>
      <name val="Gill Sans MT"/>
      <family val="2"/>
    </font>
    <font>
      <sz val="10"/>
      <name val="Arial"/>
    </font>
    <font>
      <b/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10" applyNumberFormat="0" applyAlignment="0" applyProtection="0"/>
    <xf numFmtId="0" fontId="14" fillId="6" borderId="11" applyNumberFormat="0" applyAlignment="0" applyProtection="0"/>
    <xf numFmtId="0" fontId="15" fillId="6" borderId="10" applyNumberFormat="0" applyAlignment="0" applyProtection="0"/>
    <xf numFmtId="0" fontId="16" fillId="0" borderId="12" applyNumberFormat="0" applyFill="0" applyAlignment="0" applyProtection="0"/>
    <xf numFmtId="0" fontId="17" fillId="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24" fillId="4" borderId="0" applyNumberFormat="0" applyBorder="0" applyAlignment="0" applyProtection="0"/>
    <xf numFmtId="0" fontId="3" fillId="8" borderId="14" applyNumberFormat="0" applyFont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56" fillId="0" borderId="0"/>
  </cellStyleXfs>
  <cellXfs count="363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21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0" fillId="0" borderId="1" xfId="0" applyBorder="1"/>
    <xf numFmtId="0" fontId="0" fillId="0" borderId="0" xfId="0" applyFont="1" applyAlignment="1">
      <alignment wrapText="1"/>
    </xf>
    <xf numFmtId="0" fontId="0" fillId="33" borderId="0" xfId="0" applyFill="1"/>
    <xf numFmtId="0" fontId="5" fillId="33" borderId="0" xfId="0" applyFont="1" applyFill="1"/>
    <xf numFmtId="0" fontId="5" fillId="0" borderId="23" xfId="0" applyFont="1" applyBorder="1" applyAlignment="1">
      <alignment wrapText="1"/>
    </xf>
    <xf numFmtId="0" fontId="4" fillId="0" borderId="41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0" fillId="35" borderId="0" xfId="0" applyFont="1" applyFill="1" applyAlignment="1">
      <alignment wrapText="1"/>
    </xf>
    <xf numFmtId="0" fontId="0" fillId="0" borderId="43" xfId="0" applyBorder="1"/>
    <xf numFmtId="0" fontId="0" fillId="0" borderId="0" xfId="0" applyFont="1"/>
    <xf numFmtId="0" fontId="3" fillId="0" borderId="0" xfId="34"/>
    <xf numFmtId="15" fontId="3" fillId="0" borderId="0" xfId="34" applyNumberFormat="1"/>
    <xf numFmtId="0" fontId="3" fillId="0" borderId="0" xfId="34" applyFill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43" applyAlignment="1">
      <alignment vertical="center" wrapText="1"/>
    </xf>
    <xf numFmtId="21" fontId="25" fillId="0" borderId="0" xfId="0" applyNumberFormat="1" applyFont="1" applyAlignment="1">
      <alignment vertical="center" wrapText="1"/>
    </xf>
    <xf numFmtId="0" fontId="5" fillId="0" borderId="41" xfId="0" applyFont="1" applyBorder="1"/>
    <xf numFmtId="0" fontId="25" fillId="35" borderId="0" xfId="0" applyFont="1" applyFill="1" applyAlignment="1">
      <alignment vertical="center" wrapText="1"/>
    </xf>
    <xf numFmtId="0" fontId="0" fillId="38" borderId="62" xfId="0" applyFont="1" applyFill="1" applyBorder="1" applyAlignment="1">
      <alignment wrapText="1"/>
    </xf>
    <xf numFmtId="0" fontId="5" fillId="38" borderId="78" xfId="0" applyFont="1" applyFill="1" applyBorder="1" applyAlignment="1">
      <alignment wrapText="1"/>
    </xf>
    <xf numFmtId="0" fontId="5" fillId="38" borderId="0" xfId="0" applyFont="1" applyFill="1" applyBorder="1" applyAlignment="1">
      <alignment wrapText="1"/>
    </xf>
    <xf numFmtId="0" fontId="0" fillId="38" borderId="0" xfId="0" applyFont="1" applyFill="1" applyBorder="1" applyAlignment="1">
      <alignment wrapText="1"/>
    </xf>
    <xf numFmtId="0" fontId="0" fillId="38" borderId="79" xfId="0" applyFont="1" applyFill="1" applyBorder="1" applyAlignment="1">
      <alignment wrapText="1"/>
    </xf>
    <xf numFmtId="0" fontId="0" fillId="38" borderId="78" xfId="0" applyFont="1" applyFill="1" applyBorder="1" applyAlignment="1">
      <alignment wrapText="1"/>
    </xf>
    <xf numFmtId="0" fontId="0" fillId="38" borderId="80" xfId="0" applyFont="1" applyFill="1" applyBorder="1" applyAlignment="1">
      <alignment wrapText="1"/>
    </xf>
    <xf numFmtId="0" fontId="0" fillId="38" borderId="63" xfId="0" applyFont="1" applyFill="1" applyBorder="1" applyAlignment="1">
      <alignment wrapText="1"/>
    </xf>
    <xf numFmtId="0" fontId="0" fillId="38" borderId="73" xfId="0" applyFont="1" applyFill="1" applyBorder="1" applyAlignment="1">
      <alignment wrapText="1"/>
    </xf>
    <xf numFmtId="0" fontId="27" fillId="38" borderId="77" xfId="0" applyFont="1" applyFill="1" applyBorder="1" applyAlignment="1">
      <alignment horizontal="left" vertical="center" indent="2"/>
    </xf>
    <xf numFmtId="0" fontId="0" fillId="0" borderId="0" xfId="0" applyBorder="1"/>
    <xf numFmtId="0" fontId="3" fillId="0" borderId="57" xfId="34" applyBorder="1"/>
    <xf numFmtId="0" fontId="2" fillId="0" borderId="0" xfId="34" applyFont="1"/>
    <xf numFmtId="0" fontId="0" fillId="0" borderId="43" xfId="0" applyFont="1" applyBorder="1" applyAlignment="1">
      <alignment wrapText="1"/>
    </xf>
    <xf numFmtId="0" fontId="5" fillId="37" borderId="62" xfId="0" applyFont="1" applyFill="1" applyBorder="1" applyAlignment="1">
      <alignment wrapText="1"/>
    </xf>
    <xf numFmtId="0" fontId="5" fillId="37" borderId="72" xfId="0" applyFont="1" applyFill="1" applyBorder="1" applyAlignment="1">
      <alignment wrapText="1"/>
    </xf>
    <xf numFmtId="0" fontId="5" fillId="37" borderId="0" xfId="0" applyFont="1" applyFill="1" applyBorder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7" borderId="79" xfId="0" applyFont="1" applyFill="1" applyBorder="1" applyAlignment="1">
      <alignment wrapText="1"/>
    </xf>
    <xf numFmtId="0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2" fontId="0" fillId="38" borderId="0" xfId="0" applyNumberFormat="1" applyFont="1" applyFill="1" applyBorder="1" applyAlignment="1">
      <alignment wrapText="1"/>
    </xf>
    <xf numFmtId="20" fontId="0" fillId="0" borderId="0" xfId="0" applyNumberFormat="1" applyFont="1" applyAlignment="1">
      <alignment wrapText="1"/>
    </xf>
    <xf numFmtId="46" fontId="0" fillId="0" borderId="0" xfId="0" applyNumberFormat="1" applyFont="1" applyAlignment="1">
      <alignment wrapText="1"/>
    </xf>
    <xf numFmtId="2" fontId="0" fillId="37" borderId="0" xfId="0" applyNumberFormat="1" applyFont="1" applyFill="1" applyBorder="1" applyAlignment="1">
      <alignment wrapText="1"/>
    </xf>
    <xf numFmtId="0" fontId="0" fillId="0" borderId="81" xfId="0" applyBorder="1"/>
    <xf numFmtId="0" fontId="0" fillId="0" borderId="0" xfId="0" applyFill="1" applyBorder="1"/>
    <xf numFmtId="2" fontId="0" fillId="0" borderId="81" xfId="0" applyNumberFormat="1" applyBorder="1" applyAlignment="1">
      <alignment horizontal="center"/>
    </xf>
    <xf numFmtId="0" fontId="5" fillId="37" borderId="62" xfId="0" applyFont="1" applyFill="1" applyBorder="1" applyAlignment="1">
      <alignment textRotation="90" wrapText="1"/>
    </xf>
    <xf numFmtId="0" fontId="5" fillId="37" borderId="72" xfId="0" applyFont="1" applyFill="1" applyBorder="1" applyAlignment="1">
      <alignment textRotation="90" wrapText="1"/>
    </xf>
    <xf numFmtId="0" fontId="0" fillId="0" borderId="0" xfId="0" applyFont="1" applyAlignment="1">
      <alignment textRotation="90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2" fontId="5" fillId="0" borderId="87" xfId="0" applyNumberFormat="1" applyFont="1" applyFill="1" applyBorder="1" applyAlignment="1">
      <alignment wrapText="1"/>
    </xf>
    <xf numFmtId="2" fontId="0" fillId="0" borderId="87" xfId="0" applyNumberFormat="1" applyFont="1" applyFill="1" applyBorder="1" applyAlignment="1">
      <alignment wrapText="1"/>
    </xf>
    <xf numFmtId="2" fontId="0" fillId="0" borderId="88" xfId="0" applyNumberFormat="1" applyFont="1" applyFill="1" applyBorder="1" applyAlignment="1">
      <alignment wrapText="1"/>
    </xf>
    <xf numFmtId="2" fontId="0" fillId="0" borderId="84" xfId="0" applyNumberFormat="1" applyFont="1" applyFill="1" applyBorder="1" applyAlignment="1">
      <alignment wrapText="1"/>
    </xf>
    <xf numFmtId="2" fontId="0" fillId="0" borderId="85" xfId="0" applyNumberFormat="1" applyFont="1" applyFill="1" applyBorder="1" applyAlignment="1">
      <alignment wrapText="1"/>
    </xf>
    <xf numFmtId="0" fontId="0" fillId="40" borderId="83" xfId="0" applyFont="1" applyFill="1" applyBorder="1" applyAlignment="1">
      <alignment wrapText="1"/>
    </xf>
    <xf numFmtId="0" fontId="5" fillId="40" borderId="84" xfId="0" applyFont="1" applyFill="1" applyBorder="1" applyAlignment="1">
      <alignment wrapText="1"/>
    </xf>
    <xf numFmtId="0" fontId="0" fillId="40" borderId="92" xfId="0" applyFont="1" applyFill="1" applyBorder="1" applyAlignment="1">
      <alignment wrapText="1"/>
    </xf>
    <xf numFmtId="0" fontId="0" fillId="40" borderId="86" xfId="0" applyFont="1" applyFill="1" applyBorder="1" applyAlignment="1">
      <alignment wrapText="1"/>
    </xf>
    <xf numFmtId="0" fontId="5" fillId="40" borderId="87" xfId="0" applyFont="1" applyFill="1" applyBorder="1" applyAlignment="1">
      <alignment wrapText="1"/>
    </xf>
    <xf numFmtId="0" fontId="5" fillId="40" borderId="93" xfId="0" applyFont="1" applyFill="1" applyBorder="1" applyAlignment="1">
      <alignment wrapText="1"/>
    </xf>
    <xf numFmtId="0" fontId="5" fillId="40" borderId="86" xfId="0" applyFont="1" applyFill="1" applyBorder="1" applyAlignment="1">
      <alignment wrapText="1"/>
    </xf>
    <xf numFmtId="0" fontId="0" fillId="40" borderId="99" xfId="0" applyFont="1" applyFill="1" applyBorder="1" applyAlignment="1">
      <alignment wrapText="1"/>
    </xf>
    <xf numFmtId="0" fontId="5" fillId="40" borderId="90" xfId="0" applyFont="1" applyFill="1" applyBorder="1" applyAlignment="1">
      <alignment wrapText="1"/>
    </xf>
    <xf numFmtId="0" fontId="5" fillId="40" borderId="89" xfId="0" applyFont="1" applyFill="1" applyBorder="1" applyAlignment="1">
      <alignment wrapText="1"/>
    </xf>
    <xf numFmtId="0" fontId="5" fillId="40" borderId="100" xfId="0" applyFont="1" applyFill="1" applyBorder="1" applyAlignment="1">
      <alignment wrapText="1"/>
    </xf>
    <xf numFmtId="2" fontId="0" fillId="0" borderId="98" xfId="0" applyNumberFormat="1" applyFont="1" applyFill="1" applyBorder="1" applyAlignment="1">
      <alignment wrapText="1"/>
    </xf>
    <xf numFmtId="2" fontId="5" fillId="0" borderId="98" xfId="0" applyNumberFormat="1" applyFont="1" applyFill="1" applyBorder="1" applyAlignment="1">
      <alignment wrapText="1"/>
    </xf>
    <xf numFmtId="2" fontId="5" fillId="40" borderId="85" xfId="0" applyNumberFormat="1" applyFont="1" applyFill="1" applyBorder="1" applyAlignment="1">
      <alignment wrapText="1"/>
    </xf>
    <xf numFmtId="2" fontId="5" fillId="40" borderId="88" xfId="0" applyNumberFormat="1" applyFont="1" applyFill="1" applyBorder="1" applyAlignment="1">
      <alignment wrapText="1"/>
    </xf>
    <xf numFmtId="2" fontId="5" fillId="40" borderId="91" xfId="0" applyNumberFormat="1" applyFont="1" applyFill="1" applyBorder="1" applyAlignment="1">
      <alignment wrapText="1"/>
    </xf>
    <xf numFmtId="2" fontId="5" fillId="40" borderId="94" xfId="0" applyNumberFormat="1" applyFont="1" applyFill="1" applyBorder="1" applyAlignment="1">
      <alignment wrapText="1"/>
    </xf>
    <xf numFmtId="0" fontId="5" fillId="39" borderId="95" xfId="0" applyFont="1" applyFill="1" applyBorder="1" applyAlignment="1">
      <alignment horizontal="center" vertical="center" wrapText="1"/>
    </xf>
    <xf numFmtId="0" fontId="5" fillId="39" borderId="96" xfId="0" applyFont="1" applyFill="1" applyBorder="1" applyAlignment="1">
      <alignment horizontal="center" vertical="center" wrapText="1"/>
    </xf>
    <xf numFmtId="0" fontId="0" fillId="39" borderId="96" xfId="0" applyFont="1" applyFill="1" applyBorder="1" applyAlignment="1">
      <alignment horizontal="center" vertical="center" wrapText="1"/>
    </xf>
    <xf numFmtId="0" fontId="0" fillId="39" borderId="97" xfId="0" applyFont="1" applyFill="1" applyBorder="1" applyAlignment="1">
      <alignment horizontal="center" vertical="center" wrapText="1"/>
    </xf>
    <xf numFmtId="0" fontId="5" fillId="39" borderId="97" xfId="0" applyFont="1" applyFill="1" applyBorder="1" applyAlignment="1">
      <alignment horizontal="center" vertical="center" wrapText="1"/>
    </xf>
    <xf numFmtId="2" fontId="0" fillId="0" borderId="102" xfId="0" applyNumberFormat="1" applyFont="1" applyFill="1" applyBorder="1" applyAlignment="1">
      <alignment wrapText="1"/>
    </xf>
    <xf numFmtId="2" fontId="0" fillId="0" borderId="103" xfId="0" applyNumberFormat="1" applyFont="1" applyFill="1" applyBorder="1" applyAlignment="1">
      <alignment wrapText="1"/>
    </xf>
    <xf numFmtId="0" fontId="5" fillId="39" borderId="101" xfId="0" applyFont="1" applyFill="1" applyBorder="1" applyAlignment="1">
      <alignment horizontal="center" vertical="center" wrapText="1"/>
    </xf>
    <xf numFmtId="0" fontId="5" fillId="40" borderId="92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9" fillId="0" borderId="0" xfId="0" applyFont="1" applyAlignment="1">
      <alignment wrapText="1"/>
    </xf>
    <xf numFmtId="0" fontId="1" fillId="0" borderId="0" xfId="44"/>
    <xf numFmtId="0" fontId="30" fillId="36" borderId="74" xfId="0" applyFont="1" applyFill="1" applyBorder="1" applyAlignment="1">
      <alignment horizontal="center" vertical="center" wrapText="1"/>
    </xf>
    <xf numFmtId="0" fontId="31" fillId="37" borderId="74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37" fillId="0" borderId="0" xfId="0" applyFont="1" applyBorder="1" applyAlignment="1">
      <alignment horizontal="center" textRotation="45" wrapText="1"/>
    </xf>
    <xf numFmtId="0" fontId="38" fillId="34" borderId="28" xfId="0" applyFont="1" applyFill="1" applyBorder="1" applyAlignment="1">
      <alignment horizontal="center" vertical="center" wrapText="1"/>
    </xf>
    <xf numFmtId="0" fontId="39" fillId="34" borderId="28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8" fillId="34" borderId="39" xfId="0" applyFont="1" applyFill="1" applyBorder="1" applyAlignment="1">
      <alignment horizontal="center" vertical="center" wrapText="1"/>
    </xf>
    <xf numFmtId="16" fontId="40" fillId="34" borderId="39" xfId="0" applyNumberFormat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left" wrapText="1"/>
    </xf>
    <xf numFmtId="0" fontId="36" fillId="0" borderId="57" xfId="0" applyFont="1" applyBorder="1" applyAlignment="1">
      <alignment horizontal="left" wrapText="1"/>
    </xf>
    <xf numFmtId="0" fontId="41" fillId="0" borderId="52" xfId="0" applyFont="1" applyBorder="1" applyAlignment="1">
      <alignment horizontal="left" wrapText="1"/>
    </xf>
    <xf numFmtId="0" fontId="39" fillId="0" borderId="52" xfId="0" applyFont="1" applyBorder="1" applyAlignment="1">
      <alignment horizontal="center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left" wrapText="1"/>
    </xf>
    <xf numFmtId="0" fontId="36" fillId="0" borderId="54" xfId="0" applyFont="1" applyBorder="1" applyAlignment="1">
      <alignment horizontal="left" wrapText="1"/>
    </xf>
    <xf numFmtId="0" fontId="41" fillId="0" borderId="47" xfId="0" applyFont="1" applyBorder="1" applyAlignment="1">
      <alignment horizontal="left" wrapText="1"/>
    </xf>
    <xf numFmtId="0" fontId="39" fillId="0" borderId="47" xfId="0" applyFont="1" applyBorder="1" applyAlignment="1">
      <alignment horizontal="center"/>
    </xf>
    <xf numFmtId="0" fontId="36" fillId="0" borderId="47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9" fillId="0" borderId="40" xfId="0" applyFont="1" applyBorder="1" applyAlignment="1">
      <alignment horizontal="left" wrapText="1"/>
    </xf>
    <xf numFmtId="0" fontId="41" fillId="0" borderId="41" xfId="0" applyFont="1" applyBorder="1" applyAlignment="1">
      <alignment horizontal="left" wrapText="1"/>
    </xf>
    <xf numFmtId="0" fontId="39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left" wrapText="1"/>
    </xf>
    <xf numFmtId="0" fontId="41" fillId="0" borderId="45" xfId="0" applyFont="1" applyBorder="1" applyAlignment="1">
      <alignment horizontal="left" wrapText="1"/>
    </xf>
    <xf numFmtId="0" fontId="39" fillId="0" borderId="45" xfId="0" applyFont="1" applyBorder="1" applyAlignment="1">
      <alignment horizontal="center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left" wrapText="1"/>
    </xf>
    <xf numFmtId="0" fontId="36" fillId="0" borderId="41" xfId="0" applyFont="1" applyBorder="1" applyAlignment="1">
      <alignment horizontal="left" wrapText="1"/>
    </xf>
    <xf numFmtId="0" fontId="32" fillId="0" borderId="43" xfId="0" applyFont="1" applyBorder="1"/>
    <xf numFmtId="0" fontId="36" fillId="0" borderId="55" xfId="0" applyFont="1" applyBorder="1" applyAlignment="1">
      <alignment horizontal="left" wrapText="1"/>
    </xf>
    <xf numFmtId="0" fontId="36" fillId="0" borderId="45" xfId="0" applyFont="1" applyBorder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39" fillId="0" borderId="2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left" wrapText="1"/>
    </xf>
    <xf numFmtId="0" fontId="39" fillId="0" borderId="3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39" fillId="0" borderId="3" xfId="0" applyFont="1" applyBorder="1" applyAlignment="1">
      <alignment horizontal="center"/>
    </xf>
    <xf numFmtId="0" fontId="42" fillId="0" borderId="3" xfId="0" applyFont="1" applyBorder="1" applyAlignment="1">
      <alignment horizontal="center" wrapText="1"/>
    </xf>
    <xf numFmtId="0" fontId="38" fillId="0" borderId="3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left" wrapText="1"/>
    </xf>
    <xf numFmtId="0" fontId="32" fillId="0" borderId="54" xfId="0" applyFont="1" applyBorder="1"/>
    <xf numFmtId="0" fontId="36" fillId="0" borderId="56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left" wrapText="1"/>
    </xf>
    <xf numFmtId="0" fontId="36" fillId="0" borderId="59" xfId="0" applyFont="1" applyBorder="1" applyAlignment="1">
      <alignment horizontal="left" wrapText="1"/>
    </xf>
    <xf numFmtId="0" fontId="36" fillId="0" borderId="39" xfId="0" applyFont="1" applyBorder="1" applyAlignment="1">
      <alignment horizontal="left" wrapText="1"/>
    </xf>
    <xf numFmtId="0" fontId="39" fillId="0" borderId="39" xfId="0" applyFont="1" applyBorder="1" applyAlignment="1">
      <alignment horizontal="center"/>
    </xf>
    <xf numFmtId="0" fontId="39" fillId="0" borderId="5" xfId="0" applyFont="1" applyBorder="1" applyAlignment="1">
      <alignment horizontal="left" wrapText="1"/>
    </xf>
    <xf numFmtId="0" fontId="36" fillId="0" borderId="5" xfId="0" applyFont="1" applyBorder="1" applyAlignment="1">
      <alignment horizontal="left" wrapText="1"/>
    </xf>
    <xf numFmtId="0" fontId="39" fillId="0" borderId="5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6" fillId="0" borderId="2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16" fontId="39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6" fillId="0" borderId="0" xfId="0" applyFont="1" applyFill="1" applyAlignment="1"/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46" fillId="0" borderId="43" xfId="0" applyFont="1" applyBorder="1" applyAlignment="1">
      <alignment horizontal="left" wrapText="1"/>
    </xf>
    <xf numFmtId="0" fontId="49" fillId="33" borderId="75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49" fillId="37" borderId="75" xfId="0" applyFont="1" applyFill="1" applyBorder="1" applyAlignment="1">
      <alignment wrapText="1"/>
    </xf>
    <xf numFmtId="0" fontId="0" fillId="0" borderId="0" xfId="0" applyFont="1" applyFill="1" applyBorder="1"/>
    <xf numFmtId="0" fontId="48" fillId="33" borderId="75" xfId="0" applyFont="1" applyFill="1" applyBorder="1" applyAlignment="1"/>
    <xf numFmtId="0" fontId="48" fillId="0" borderId="75" xfId="0" applyFont="1" applyFill="1" applyBorder="1" applyAlignment="1"/>
    <xf numFmtId="0" fontId="51" fillId="0" borderId="0" xfId="0" applyFont="1" applyFill="1" applyBorder="1" applyAlignment="1"/>
    <xf numFmtId="0" fontId="5" fillId="0" borderId="81" xfId="0" applyFont="1" applyBorder="1"/>
    <xf numFmtId="0" fontId="44" fillId="0" borderId="0" xfId="0" applyFont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3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39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39" fillId="0" borderId="23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2" fillId="0" borderId="23" xfId="0" applyFont="1" applyFill="1" applyBorder="1"/>
    <xf numFmtId="0" fontId="41" fillId="0" borderId="23" xfId="0" applyFont="1" applyBorder="1" applyAlignment="1">
      <alignment horizontal="left" wrapText="1"/>
    </xf>
    <xf numFmtId="0" fontId="36" fillId="0" borderId="23" xfId="0" applyFont="1" applyBorder="1" applyAlignment="1">
      <alignment horizontal="left" wrapText="1"/>
    </xf>
    <xf numFmtId="0" fontId="32" fillId="0" borderId="23" xfId="0" applyFont="1" applyBorder="1"/>
    <xf numFmtId="0" fontId="32" fillId="0" borderId="0" xfId="0" applyFont="1" applyBorder="1" applyAlignment="1">
      <alignment wrapText="1"/>
    </xf>
    <xf numFmtId="0" fontId="32" fillId="0" borderId="0" xfId="0" applyFont="1" applyBorder="1"/>
    <xf numFmtId="0" fontId="48" fillId="0" borderId="23" xfId="0" applyFont="1" applyBorder="1"/>
    <xf numFmtId="0" fontId="39" fillId="0" borderId="25" xfId="0" applyFont="1" applyBorder="1" applyAlignment="1">
      <alignment horizontal="left" wrapText="1"/>
    </xf>
    <xf numFmtId="0" fontId="39" fillId="0" borderId="26" xfId="0" applyFont="1" applyBorder="1" applyAlignment="1">
      <alignment horizontal="center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left" wrapText="1"/>
    </xf>
    <xf numFmtId="0" fontId="32" fillId="0" borderId="30" xfId="0" applyFont="1" applyBorder="1" applyAlignment="1">
      <alignment wrapText="1"/>
    </xf>
    <xf numFmtId="0" fontId="41" fillId="0" borderId="30" xfId="0" applyFont="1" applyBorder="1" applyAlignment="1">
      <alignment horizontal="left" wrapText="1"/>
    </xf>
    <xf numFmtId="0" fontId="39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left" wrapText="1"/>
    </xf>
    <xf numFmtId="0" fontId="32" fillId="0" borderId="0" xfId="0" applyFont="1" applyFill="1" applyBorder="1"/>
    <xf numFmtId="0" fontId="39" fillId="0" borderId="33" xfId="0" applyFont="1" applyBorder="1" applyAlignment="1">
      <alignment horizontal="left" wrapText="1"/>
    </xf>
    <xf numFmtId="0" fontId="41" fillId="0" borderId="34" xfId="0" applyFont="1" applyBorder="1" applyAlignment="1">
      <alignment horizontal="left" wrapText="1"/>
    </xf>
    <xf numFmtId="0" fontId="39" fillId="0" borderId="34" xfId="0" applyFont="1" applyBorder="1" applyAlignment="1">
      <alignment horizontal="center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1" fillId="0" borderId="104" xfId="0" applyFont="1" applyBorder="1" applyAlignment="1">
      <alignment horizontal="left" wrapText="1"/>
    </xf>
    <xf numFmtId="0" fontId="39" fillId="0" borderId="104" xfId="0" applyFont="1" applyBorder="1" applyAlignment="1">
      <alignment horizontal="center"/>
    </xf>
    <xf numFmtId="0" fontId="36" fillId="0" borderId="104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center" vertical="center" wrapText="1"/>
    </xf>
    <xf numFmtId="0" fontId="32" fillId="0" borderId="63" xfId="0" applyFont="1" applyFill="1" applyBorder="1"/>
    <xf numFmtId="0" fontId="32" fillId="0" borderId="26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32" fillId="0" borderId="104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32" fillId="0" borderId="41" xfId="0" applyFont="1" applyBorder="1"/>
    <xf numFmtId="0" fontId="39" fillId="0" borderId="0" xfId="0" applyFont="1" applyBorder="1" applyAlignment="1">
      <alignment horizontal="left" wrapText="1"/>
    </xf>
    <xf numFmtId="0" fontId="32" fillId="0" borderId="62" xfId="0" applyFont="1" applyBorder="1"/>
    <xf numFmtId="0" fontId="32" fillId="0" borderId="45" xfId="0" applyFont="1" applyBorder="1"/>
    <xf numFmtId="0" fontId="32" fillId="0" borderId="0" xfId="0" applyFont="1" applyFill="1" applyAlignment="1"/>
    <xf numFmtId="0" fontId="0" fillId="0" borderId="0" xfId="0" applyFont="1" applyFill="1" applyAlignment="1">
      <alignment wrapText="1"/>
    </xf>
    <xf numFmtId="0" fontId="45" fillId="0" borderId="52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5" fillId="0" borderId="51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 wrapText="1"/>
    </xf>
    <xf numFmtId="0" fontId="45" fillId="34" borderId="5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5" fillId="0" borderId="40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5" fillId="34" borderId="41" xfId="0" applyFont="1" applyFill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7" fillId="0" borderId="43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5" fillId="0" borderId="44" xfId="0" applyFont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5" fillId="34" borderId="45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" fontId="53" fillId="0" borderId="0" xfId="0" applyNumberFormat="1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textRotation="45" wrapText="1"/>
    </xf>
    <xf numFmtId="0" fontId="54" fillId="0" borderId="0" xfId="0" applyFont="1" applyAlignment="1">
      <alignment horizontal="left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/>
    </xf>
    <xf numFmtId="0" fontId="34" fillId="34" borderId="39" xfId="0" applyFont="1" applyFill="1" applyBorder="1" applyAlignment="1">
      <alignment horizontal="center" vertical="center" wrapText="1"/>
    </xf>
    <xf numFmtId="16" fontId="34" fillId="34" borderId="3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6" fontId="45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" fillId="33" borderId="43" xfId="0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0" fontId="4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25" fillId="35" borderId="0" xfId="0" applyFont="1" applyFill="1" applyAlignment="1">
      <alignment horizontal="center" vertical="center" wrapText="1"/>
    </xf>
    <xf numFmtId="0" fontId="0" fillId="35" borderId="0" xfId="0" applyFill="1"/>
    <xf numFmtId="0" fontId="32" fillId="0" borderId="0" xfId="0" applyFont="1" applyAlignment="1">
      <alignment horizontal="left" wrapText="1"/>
    </xf>
    <xf numFmtId="0" fontId="5" fillId="39" borderId="106" xfId="0" applyFont="1" applyFill="1" applyBorder="1" applyAlignment="1">
      <alignment horizontal="center" vertical="center" wrapText="1"/>
    </xf>
    <xf numFmtId="2" fontId="0" fillId="0" borderId="107" xfId="0" applyNumberFormat="1" applyFont="1" applyFill="1" applyBorder="1" applyAlignment="1">
      <alignment wrapText="1"/>
    </xf>
    <xf numFmtId="0" fontId="57" fillId="0" borderId="108" xfId="45" applyFont="1" applyBorder="1"/>
    <xf numFmtId="0" fontId="56" fillId="0" borderId="0" xfId="45"/>
    <xf numFmtId="164" fontId="56" fillId="0" borderId="0" xfId="45" applyNumberFormat="1"/>
    <xf numFmtId="0" fontId="57" fillId="0" borderId="0" xfId="45" applyFont="1" applyBorder="1"/>
    <xf numFmtId="0" fontId="47" fillId="0" borderId="43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39" fillId="0" borderId="51" xfId="0" applyFont="1" applyBorder="1" applyAlignment="1">
      <alignment horizontal="left" vertical="center" wrapText="1"/>
    </xf>
    <xf numFmtId="0" fontId="36" fillId="0" borderId="52" xfId="0" applyFont="1" applyBorder="1" applyAlignment="1">
      <alignment horizontal="left" vertical="center" wrapText="1"/>
    </xf>
    <xf numFmtId="0" fontId="41" fillId="0" borderId="52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2" fillId="0" borderId="41" xfId="0" applyFont="1" applyBorder="1" applyAlignment="1">
      <alignment vertical="center"/>
    </xf>
    <xf numFmtId="0" fontId="41" fillId="0" borderId="41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center" vertical="center"/>
    </xf>
    <xf numFmtId="0" fontId="36" fillId="0" borderId="41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 wrapText="1"/>
    </xf>
    <xf numFmtId="0" fontId="36" fillId="0" borderId="63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16" fontId="49" fillId="37" borderId="75" xfId="0" applyNumberFormat="1" applyFont="1" applyFill="1" applyBorder="1" applyAlignment="1">
      <alignment wrapText="1"/>
    </xf>
    <xf numFmtId="0" fontId="49" fillId="37" borderId="76" xfId="0" applyFont="1" applyFill="1" applyBorder="1" applyAlignment="1">
      <alignment wrapText="1"/>
    </xf>
    <xf numFmtId="0" fontId="49" fillId="35" borderId="75" xfId="0" applyFont="1" applyFill="1" applyBorder="1" applyAlignment="1">
      <alignment wrapText="1"/>
    </xf>
    <xf numFmtId="16" fontId="53" fillId="0" borderId="0" xfId="0" applyNumberFormat="1" applyFont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6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16" fontId="55" fillId="34" borderId="60" xfId="0" applyNumberFormat="1" applyFont="1" applyFill="1" applyBorder="1" applyAlignment="1">
      <alignment horizontal="center" vertical="center" wrapText="1"/>
    </xf>
    <xf numFmtId="16" fontId="55" fillId="34" borderId="63" xfId="0" applyNumberFormat="1" applyFont="1" applyFill="1" applyBorder="1" applyAlignment="1">
      <alignment horizontal="center" vertical="center" wrapText="1"/>
    </xf>
    <xf numFmtId="0" fontId="34" fillId="34" borderId="61" xfId="0" applyFont="1" applyFill="1" applyBorder="1" applyAlignment="1">
      <alignment horizontal="center" vertical="center"/>
    </xf>
    <xf numFmtId="0" fontId="34" fillId="34" borderId="6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39" fillId="34" borderId="28" xfId="0" applyFont="1" applyFill="1" applyBorder="1" applyAlignment="1">
      <alignment horizontal="center" vertical="center" wrapText="1"/>
    </xf>
    <xf numFmtId="0" fontId="39" fillId="34" borderId="3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43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41" fillId="0" borderId="0" xfId="0" applyFont="1" applyBorder="1" applyAlignment="1">
      <alignment horizontal="left" wrapText="1"/>
    </xf>
  </cellXfs>
  <cellStyles count="46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8" builtinId="20" customBuiltin="1"/>
    <cellStyle name="Linked Cell" xfId="11" builtinId="24" customBuiltin="1"/>
    <cellStyle name="Neutral 2" xfId="35" xr:uid="{00000000-0005-0000-0000-000024000000}"/>
    <cellStyle name="Normal" xfId="0" builtinId="0"/>
    <cellStyle name="Normal 2" xfId="34" xr:uid="{00000000-0005-0000-0000-000026000000}"/>
    <cellStyle name="Normal 3" xfId="44" xr:uid="{00000000-0005-0000-0000-000027000000}"/>
    <cellStyle name="Normal 4" xfId="45" xr:uid="{0268DB60-D062-4ECD-9180-59F50E44A9B0}"/>
    <cellStyle name="Note 2" xfId="36" xr:uid="{00000000-0005-0000-0000-000028000000}"/>
    <cellStyle name="Output" xfId="9" builtinId="21" customBuiltin="1"/>
    <cellStyle name="Title" xfId="1" builtinId="15" customBuiltin="1"/>
    <cellStyle name="Total" xfId="15" builtinId="25" customBuiltin="1"/>
    <cellStyle name="Warning Text" xfId="13" builtinId="11" customBuiltin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129540</xdr:rowOff>
    </xdr:from>
    <xdr:to>
      <xdr:col>1</xdr:col>
      <xdr:colOff>571124</xdr:colOff>
      <xdr:row>1</xdr:row>
      <xdr:rowOff>13265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B35EE5-DB25-43E7-A176-539FE0E7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" y="129540"/>
          <a:ext cx="3009524" cy="561905"/>
        </a:xfrm>
        <a:prstGeom prst="rect">
          <a:avLst/>
        </a:prstGeom>
      </xdr:spPr>
    </xdr:pic>
    <xdr:clientData/>
  </xdr:twoCellAnchor>
  <xdr:twoCellAnchor>
    <xdr:from>
      <xdr:col>1</xdr:col>
      <xdr:colOff>464821</xdr:colOff>
      <xdr:row>0</xdr:row>
      <xdr:rowOff>38100</xdr:rowOff>
    </xdr:from>
    <xdr:to>
      <xdr:col>3</xdr:col>
      <xdr:colOff>388621</xdr:colOff>
      <xdr:row>1</xdr:row>
      <xdr:rowOff>93345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415AA8-F8E1-49F6-88F1-4E64AF75A803}"/>
            </a:ext>
          </a:extLst>
        </xdr:cNvPr>
        <xdr:cNvSpPr txBox="1"/>
      </xdr:nvSpPr>
      <xdr:spPr>
        <a:xfrm>
          <a:off x="3329941" y="38100"/>
          <a:ext cx="565404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800" b="1" i="1">
              <a:latin typeface="Gill Sans MT" panose="020B0502020104020203" pitchFamily="34" charset="0"/>
            </a:rPr>
            <a:t>2019 Championship</a:t>
          </a:r>
          <a:r>
            <a:rPr lang="en-GB" sz="2800" b="1" i="1" baseline="0">
              <a:latin typeface="Gill Sans MT" panose="020B0502020104020203" pitchFamily="34" charset="0"/>
            </a:rPr>
            <a:t> Races</a:t>
          </a:r>
          <a:endParaRPr lang="en-GB" sz="2800" b="1" i="1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3</xdr:col>
      <xdr:colOff>1752600</xdr:colOff>
      <xdr:row>0</xdr:row>
      <xdr:rowOff>83820</xdr:rowOff>
    </xdr:from>
    <xdr:to>
      <xdr:col>4</xdr:col>
      <xdr:colOff>1280160</xdr:colOff>
      <xdr:row>0</xdr:row>
      <xdr:rowOff>304800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13DD27-81F1-4702-9CFA-65A7ECCD7A96}"/>
            </a:ext>
          </a:extLst>
        </xdr:cNvPr>
        <xdr:cNvSpPr txBox="1"/>
      </xdr:nvSpPr>
      <xdr:spPr>
        <a:xfrm>
          <a:off x="10347960" y="83820"/>
          <a:ext cx="2392680" cy="22098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Race completed and results</a:t>
          </a:r>
          <a:r>
            <a:rPr lang="en-GB" sz="1100" b="1" baseline="0"/>
            <a:t> updated</a:t>
          </a:r>
          <a:endParaRPr lang="en-GB" sz="1100" b="1"/>
        </a:p>
      </xdr:txBody>
    </xdr:sp>
    <xdr:clientData/>
  </xdr:twoCellAnchor>
  <xdr:twoCellAnchor>
    <xdr:from>
      <xdr:col>3</xdr:col>
      <xdr:colOff>1752600</xdr:colOff>
      <xdr:row>0</xdr:row>
      <xdr:rowOff>312420</xdr:rowOff>
    </xdr:from>
    <xdr:to>
      <xdr:col>4</xdr:col>
      <xdr:colOff>1280160</xdr:colOff>
      <xdr:row>0</xdr:row>
      <xdr:rowOff>533400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17A2818-C1C3-431A-896C-55F8D8AA55F7}"/>
            </a:ext>
          </a:extLst>
        </xdr:cNvPr>
        <xdr:cNvSpPr txBox="1"/>
      </xdr:nvSpPr>
      <xdr:spPr>
        <a:xfrm>
          <a:off x="10347960" y="312420"/>
          <a:ext cx="2392680" cy="2209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Race due in the next month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2</xdr:row>
      <xdr:rowOff>386440</xdr:rowOff>
    </xdr:from>
    <xdr:to>
      <xdr:col>12</xdr:col>
      <xdr:colOff>546101</xdr:colOff>
      <xdr:row>4</xdr:row>
      <xdr:rowOff>608690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9661F4-3DA4-4FA0-BD5C-CDFCF6CD75EB}"/>
            </a:ext>
          </a:extLst>
        </xdr:cNvPr>
        <xdr:cNvSpPr txBox="1"/>
      </xdr:nvSpPr>
      <xdr:spPr>
        <a:xfrm>
          <a:off x="25401" y="745669"/>
          <a:ext cx="10775043" cy="12455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 b="1" i="1"/>
            <a:t>2019 Male All Round</a:t>
          </a:r>
          <a:r>
            <a:rPr lang="en-GB" sz="3200" b="1" i="1" baseline="0"/>
            <a:t> Championship Tables </a:t>
          </a:r>
          <a:endParaRPr lang="en-GB" sz="3200" b="1" i="1"/>
        </a:p>
      </xdr:txBody>
    </xdr:sp>
    <xdr:clientData/>
  </xdr:twoCellAnchor>
  <xdr:twoCellAnchor editAs="oneCell">
    <xdr:from>
      <xdr:col>0</xdr:col>
      <xdr:colOff>266700</xdr:colOff>
      <xdr:row>2</xdr:row>
      <xdr:rowOff>47625</xdr:rowOff>
    </xdr:from>
    <xdr:to>
      <xdr:col>5</xdr:col>
      <xdr:colOff>157013</xdr:colOff>
      <xdr:row>3</xdr:row>
      <xdr:rowOff>95180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2CECA-9CC1-4C67-9EE8-36BCC6B7B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15925"/>
          <a:ext cx="3012699" cy="555555"/>
        </a:xfrm>
        <a:prstGeom prst="rect">
          <a:avLst/>
        </a:prstGeom>
      </xdr:spPr>
    </xdr:pic>
    <xdr:clientData/>
  </xdr:twoCellAnchor>
  <xdr:twoCellAnchor>
    <xdr:from>
      <xdr:col>13</xdr:col>
      <xdr:colOff>355601</xdr:colOff>
      <xdr:row>2</xdr:row>
      <xdr:rowOff>317500</xdr:rowOff>
    </xdr:from>
    <xdr:to>
      <xdr:col>25</xdr:col>
      <xdr:colOff>419101</xdr:colOff>
      <xdr:row>4</xdr:row>
      <xdr:rowOff>539750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CB2892-C8D6-4518-AC35-81A09A88FB4F}"/>
            </a:ext>
          </a:extLst>
        </xdr:cNvPr>
        <xdr:cNvSpPr txBox="1"/>
      </xdr:nvSpPr>
      <xdr:spPr>
        <a:xfrm>
          <a:off x="7416801" y="685800"/>
          <a:ext cx="65913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 b="1" i="1"/>
            <a:t>2019 Female All Round</a:t>
          </a:r>
          <a:r>
            <a:rPr lang="en-GB" sz="3200" b="1" i="1" baseline="0"/>
            <a:t> Championship Tables </a:t>
          </a:r>
          <a:endParaRPr lang="en-GB" sz="3200" b="1" i="1"/>
        </a:p>
      </xdr:txBody>
    </xdr:sp>
    <xdr:clientData/>
  </xdr:twoCellAnchor>
  <xdr:twoCellAnchor editAs="oneCell">
    <xdr:from>
      <xdr:col>13</xdr:col>
      <xdr:colOff>148770</xdr:colOff>
      <xdr:row>2</xdr:row>
      <xdr:rowOff>34925</xdr:rowOff>
    </xdr:from>
    <xdr:to>
      <xdr:col>17</xdr:col>
      <xdr:colOff>137055</xdr:colOff>
      <xdr:row>3</xdr:row>
      <xdr:rowOff>82480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5A3D30-5C0E-4C03-AA3D-F2002425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3713" y="394154"/>
          <a:ext cx="3014513" cy="559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434340</xdr:colOff>
      <xdr:row>0</xdr:row>
      <xdr:rowOff>191081</xdr:rowOff>
    </xdr:from>
    <xdr:to>
      <xdr:col>18</xdr:col>
      <xdr:colOff>34290</xdr:colOff>
      <xdr:row>1</xdr:row>
      <xdr:rowOff>377120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3860CB-BF86-438C-98CE-2E609B6F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6440" y="191081"/>
          <a:ext cx="2026920" cy="3784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472440</xdr:colOff>
      <xdr:row>1</xdr:row>
      <xdr:rowOff>327660</xdr:rowOff>
    </xdr:from>
    <xdr:to>
      <xdr:col>21</xdr:col>
      <xdr:colOff>15240</xdr:colOff>
      <xdr:row>1</xdr:row>
      <xdr:rowOff>761999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89B109-CBE0-4F18-90FD-E66234C16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2260" y="525780"/>
          <a:ext cx="2324100" cy="4343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220980</xdr:colOff>
      <xdr:row>1</xdr:row>
      <xdr:rowOff>662940</xdr:rowOff>
    </xdr:from>
    <xdr:to>
      <xdr:col>13</xdr:col>
      <xdr:colOff>396240</xdr:colOff>
      <xdr:row>1</xdr:row>
      <xdr:rowOff>1022889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5B5A60-14DF-43A8-9219-243857777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0" y="861060"/>
          <a:ext cx="1927860" cy="3599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365760</xdr:colOff>
      <xdr:row>0</xdr:row>
      <xdr:rowOff>0</xdr:rowOff>
    </xdr:from>
    <xdr:to>
      <xdr:col>19</xdr:col>
      <xdr:colOff>271781</xdr:colOff>
      <xdr:row>1</xdr:row>
      <xdr:rowOff>373310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69D2D-3D22-4C9B-A467-A21D4BBAB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1680" y="0"/>
          <a:ext cx="3002280" cy="561905"/>
        </a:xfrm>
        <a:prstGeom prst="rect">
          <a:avLst/>
        </a:prstGeom>
      </xdr:spPr>
    </xdr:pic>
    <xdr:clientData/>
  </xdr:twoCellAnchor>
  <xdr:oneCellAnchor>
    <xdr:from>
      <xdr:col>11</xdr:col>
      <xdr:colOff>320040</xdr:colOff>
      <xdr:row>29</xdr:row>
      <xdr:rowOff>299720</xdr:rowOff>
    </xdr:from>
    <xdr:ext cx="3002280" cy="561905"/>
    <xdr:pic>
      <xdr:nvPicPr>
        <xdr:cNvPr id="3" name="Picture 2">
          <a:extLst>
            <a:ext uri="{FF2B5EF4-FFF2-40B4-BE49-F238E27FC236}">
              <a16:creationId xmlns:a16="http://schemas.microsoft.com/office/drawing/2014/main" id="{0428A74D-EBA4-44C3-8030-9EA8EDE0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4540" y="7856220"/>
          <a:ext cx="3002280" cy="56190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114300</xdr:rowOff>
    </xdr:from>
    <xdr:to>
      <xdr:col>26</xdr:col>
      <xdr:colOff>563880</xdr:colOff>
      <xdr:row>2</xdr:row>
      <xdr:rowOff>198685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76E41A-4C95-4C35-9E1F-E459E7C2B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0" y="114300"/>
          <a:ext cx="2999740" cy="56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showGridLines="0" tabSelected="1" zoomScaleNormal="100" zoomScaleSheetLayoutView="90" workbookViewId="0">
      <selection activeCell="D7" sqref="D7"/>
    </sheetView>
  </sheetViews>
  <sheetFormatPr defaultRowHeight="18" customHeight="1"/>
  <cols>
    <col min="1" max="5" width="41.33203125" customWidth="1"/>
  </cols>
  <sheetData>
    <row r="1" spans="1:5" s="10" customFormat="1" ht="53.4" customHeight="1"/>
    <row r="2" spans="1:5" s="10" customFormat="1" ht="18" customHeight="1" thickBot="1"/>
    <row r="3" spans="1:5" ht="18" customHeight="1" thickTop="1" thickBot="1">
      <c r="A3" s="100" t="s">
        <v>391</v>
      </c>
      <c r="B3" s="100" t="s">
        <v>390</v>
      </c>
      <c r="C3" s="100" t="s">
        <v>392</v>
      </c>
      <c r="D3" s="100" t="s">
        <v>393</v>
      </c>
      <c r="E3" s="100" t="s">
        <v>394</v>
      </c>
    </row>
    <row r="4" spans="1:5" s="10" customFormat="1" ht="18" customHeight="1" thickTop="1" thickBot="1">
      <c r="A4" s="101" t="s">
        <v>111</v>
      </c>
      <c r="B4" s="101" t="s">
        <v>111</v>
      </c>
      <c r="C4" s="101" t="s">
        <v>397</v>
      </c>
      <c r="D4" s="101" t="s">
        <v>114</v>
      </c>
      <c r="E4" s="101" t="s">
        <v>115</v>
      </c>
    </row>
    <row r="5" spans="1:5" s="184" customFormat="1" ht="18" customHeight="1" thickTop="1">
      <c r="A5" s="331" t="s">
        <v>901</v>
      </c>
      <c r="B5" s="183" t="s">
        <v>897</v>
      </c>
      <c r="C5" s="183" t="s">
        <v>900</v>
      </c>
      <c r="D5" s="183" t="s">
        <v>898</v>
      </c>
      <c r="E5" s="188"/>
    </row>
    <row r="6" spans="1:5" s="184" customFormat="1" ht="18" customHeight="1">
      <c r="A6" s="188"/>
      <c r="B6" s="183" t="s">
        <v>911</v>
      </c>
      <c r="C6" s="331" t="s">
        <v>913</v>
      </c>
      <c r="D6" s="183" t="s">
        <v>899</v>
      </c>
      <c r="E6" s="188"/>
    </row>
    <row r="7" spans="1:5" s="184" customFormat="1" ht="18" customHeight="1">
      <c r="A7" s="188"/>
      <c r="B7" s="331" t="s">
        <v>912</v>
      </c>
      <c r="C7" s="188"/>
      <c r="D7" s="331" t="s">
        <v>914</v>
      </c>
      <c r="E7" s="188"/>
    </row>
    <row r="8" spans="1:5" s="184" customFormat="1" ht="18" customHeight="1">
      <c r="A8" s="188"/>
      <c r="B8" s="188"/>
      <c r="C8" s="188"/>
      <c r="D8" s="188"/>
      <c r="E8" s="188"/>
    </row>
    <row r="9" spans="1:5" s="184" customFormat="1" ht="18" customHeight="1">
      <c r="A9" s="188"/>
      <c r="B9" s="188"/>
      <c r="C9" s="188"/>
      <c r="D9" s="188"/>
      <c r="E9" s="188"/>
    </row>
    <row r="10" spans="1:5" s="184" customFormat="1" ht="18" customHeight="1">
      <c r="A10" s="188"/>
      <c r="B10" s="188"/>
      <c r="C10" s="188"/>
      <c r="D10" s="188"/>
      <c r="E10" s="188"/>
    </row>
    <row r="11" spans="1:5" s="184" customFormat="1" ht="18" customHeight="1">
      <c r="A11" s="188"/>
      <c r="B11" s="329"/>
      <c r="C11" s="188"/>
      <c r="D11" s="188"/>
      <c r="E11" s="188"/>
    </row>
    <row r="12" spans="1:5" s="184" customFormat="1" ht="18" customHeight="1">
      <c r="A12" s="188" t="s">
        <v>396</v>
      </c>
      <c r="B12" s="188"/>
      <c r="C12" s="188"/>
      <c r="D12" s="188"/>
      <c r="E12" s="188"/>
    </row>
    <row r="13" spans="1:5" s="184" customFormat="1" ht="18" customHeight="1" thickBot="1">
      <c r="A13" s="330" t="s">
        <v>395</v>
      </c>
      <c r="B13" s="330"/>
      <c r="C13" s="330"/>
      <c r="D13" s="330"/>
      <c r="E13" s="330"/>
    </row>
    <row r="14" spans="1:5" ht="18" customHeight="1" thickTop="1"/>
    <row r="15" spans="1:5" ht="18" customHeight="1">
      <c r="B15" s="99"/>
    </row>
    <row r="16" spans="1:5" ht="18" customHeight="1">
      <c r="A16" s="10"/>
      <c r="B16" s="10"/>
      <c r="C16" s="10"/>
      <c r="D16" s="10"/>
    </row>
  </sheetData>
  <pageMargins left="0.70866141732283472" right="0.70866141732283472" top="0.74803149606299213" bottom="0.74803149606299213" header="0.31496062992125984" footer="0.31496062992125984"/>
  <pageSetup paperSize="9" scale="64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2102-E593-402C-9D9B-C75ED01AF2BB}">
  <sheetPr filterMode="1"/>
  <dimension ref="A1:F329"/>
  <sheetViews>
    <sheetView workbookViewId="0">
      <pane ySplit="1" topLeftCell="A2" activePane="bottomLeft" state="frozen"/>
      <selection pane="bottomLeft" activeCell="E132" sqref="E132"/>
    </sheetView>
  </sheetViews>
  <sheetFormatPr defaultRowHeight="12.75" customHeight="1"/>
  <cols>
    <col min="1" max="1" width="10.33203125" style="307" customWidth="1"/>
    <col min="2" max="2" width="13.6640625" style="307" bestFit="1" customWidth="1"/>
    <col min="3" max="3" width="11.6640625" style="307" customWidth="1"/>
    <col min="4" max="4" width="5.109375" style="307" customWidth="1"/>
    <col min="5" max="5" width="30.33203125" style="307" bestFit="1" customWidth="1"/>
    <col min="6" max="257" width="8.88671875" style="307"/>
    <col min="258" max="259" width="10.33203125" style="307" customWidth="1"/>
    <col min="260" max="260" width="11.6640625" style="307" customWidth="1"/>
    <col min="261" max="261" width="5.109375" style="307" customWidth="1"/>
    <col min="262" max="513" width="8.88671875" style="307"/>
    <col min="514" max="515" width="10.33203125" style="307" customWidth="1"/>
    <col min="516" max="516" width="11.6640625" style="307" customWidth="1"/>
    <col min="517" max="517" width="5.109375" style="307" customWidth="1"/>
    <col min="518" max="769" width="8.88671875" style="307"/>
    <col min="770" max="771" width="10.33203125" style="307" customWidth="1"/>
    <col min="772" max="772" width="11.6640625" style="307" customWidth="1"/>
    <col min="773" max="773" width="5.109375" style="307" customWidth="1"/>
    <col min="774" max="1025" width="8.88671875" style="307"/>
    <col min="1026" max="1027" width="10.33203125" style="307" customWidth="1"/>
    <col min="1028" max="1028" width="11.6640625" style="307" customWidth="1"/>
    <col min="1029" max="1029" width="5.109375" style="307" customWidth="1"/>
    <col min="1030" max="1281" width="8.88671875" style="307"/>
    <col min="1282" max="1283" width="10.33203125" style="307" customWidth="1"/>
    <col min="1284" max="1284" width="11.6640625" style="307" customWidth="1"/>
    <col min="1285" max="1285" width="5.109375" style="307" customWidth="1"/>
    <col min="1286" max="1537" width="8.88671875" style="307"/>
    <col min="1538" max="1539" width="10.33203125" style="307" customWidth="1"/>
    <col min="1540" max="1540" width="11.6640625" style="307" customWidth="1"/>
    <col min="1541" max="1541" width="5.109375" style="307" customWidth="1"/>
    <col min="1542" max="1793" width="8.88671875" style="307"/>
    <col min="1794" max="1795" width="10.33203125" style="307" customWidth="1"/>
    <col min="1796" max="1796" width="11.6640625" style="307" customWidth="1"/>
    <col min="1797" max="1797" width="5.109375" style="307" customWidth="1"/>
    <col min="1798" max="2049" width="8.88671875" style="307"/>
    <col min="2050" max="2051" width="10.33203125" style="307" customWidth="1"/>
    <col min="2052" max="2052" width="11.6640625" style="307" customWidth="1"/>
    <col min="2053" max="2053" width="5.109375" style="307" customWidth="1"/>
    <col min="2054" max="2305" width="8.88671875" style="307"/>
    <col min="2306" max="2307" width="10.33203125" style="307" customWidth="1"/>
    <col min="2308" max="2308" width="11.6640625" style="307" customWidth="1"/>
    <col min="2309" max="2309" width="5.109375" style="307" customWidth="1"/>
    <col min="2310" max="2561" width="8.88671875" style="307"/>
    <col min="2562" max="2563" width="10.33203125" style="307" customWidth="1"/>
    <col min="2564" max="2564" width="11.6640625" style="307" customWidth="1"/>
    <col min="2565" max="2565" width="5.109375" style="307" customWidth="1"/>
    <col min="2566" max="2817" width="8.88671875" style="307"/>
    <col min="2818" max="2819" width="10.33203125" style="307" customWidth="1"/>
    <col min="2820" max="2820" width="11.6640625" style="307" customWidth="1"/>
    <col min="2821" max="2821" width="5.109375" style="307" customWidth="1"/>
    <col min="2822" max="3073" width="8.88671875" style="307"/>
    <col min="3074" max="3075" width="10.33203125" style="307" customWidth="1"/>
    <col min="3076" max="3076" width="11.6640625" style="307" customWidth="1"/>
    <col min="3077" max="3077" width="5.109375" style="307" customWidth="1"/>
    <col min="3078" max="3329" width="8.88671875" style="307"/>
    <col min="3330" max="3331" width="10.33203125" style="307" customWidth="1"/>
    <col min="3332" max="3332" width="11.6640625" style="307" customWidth="1"/>
    <col min="3333" max="3333" width="5.109375" style="307" customWidth="1"/>
    <col min="3334" max="3585" width="8.88671875" style="307"/>
    <col min="3586" max="3587" width="10.33203125" style="307" customWidth="1"/>
    <col min="3588" max="3588" width="11.6640625" style="307" customWidth="1"/>
    <col min="3589" max="3589" width="5.109375" style="307" customWidth="1"/>
    <col min="3590" max="3841" width="8.88671875" style="307"/>
    <col min="3842" max="3843" width="10.33203125" style="307" customWidth="1"/>
    <col min="3844" max="3844" width="11.6640625" style="307" customWidth="1"/>
    <col min="3845" max="3845" width="5.109375" style="307" customWidth="1"/>
    <col min="3846" max="4097" width="8.88671875" style="307"/>
    <col min="4098" max="4099" width="10.33203125" style="307" customWidth="1"/>
    <col min="4100" max="4100" width="11.6640625" style="307" customWidth="1"/>
    <col min="4101" max="4101" width="5.109375" style="307" customWidth="1"/>
    <col min="4102" max="4353" width="8.88671875" style="307"/>
    <col min="4354" max="4355" width="10.33203125" style="307" customWidth="1"/>
    <col min="4356" max="4356" width="11.6640625" style="307" customWidth="1"/>
    <col min="4357" max="4357" width="5.109375" style="307" customWidth="1"/>
    <col min="4358" max="4609" width="8.88671875" style="307"/>
    <col min="4610" max="4611" width="10.33203125" style="307" customWidth="1"/>
    <col min="4612" max="4612" width="11.6640625" style="307" customWidth="1"/>
    <col min="4613" max="4613" width="5.109375" style="307" customWidth="1"/>
    <col min="4614" max="4865" width="8.88671875" style="307"/>
    <col min="4866" max="4867" width="10.33203125" style="307" customWidth="1"/>
    <col min="4868" max="4868" width="11.6640625" style="307" customWidth="1"/>
    <col min="4869" max="4869" width="5.109375" style="307" customWidth="1"/>
    <col min="4870" max="5121" width="8.88671875" style="307"/>
    <col min="5122" max="5123" width="10.33203125" style="307" customWidth="1"/>
    <col min="5124" max="5124" width="11.6640625" style="307" customWidth="1"/>
    <col min="5125" max="5125" width="5.109375" style="307" customWidth="1"/>
    <col min="5126" max="5377" width="8.88671875" style="307"/>
    <col min="5378" max="5379" width="10.33203125" style="307" customWidth="1"/>
    <col min="5380" max="5380" width="11.6640625" style="307" customWidth="1"/>
    <col min="5381" max="5381" width="5.109375" style="307" customWidth="1"/>
    <col min="5382" max="5633" width="8.88671875" style="307"/>
    <col min="5634" max="5635" width="10.33203125" style="307" customWidth="1"/>
    <col min="5636" max="5636" width="11.6640625" style="307" customWidth="1"/>
    <col min="5637" max="5637" width="5.109375" style="307" customWidth="1"/>
    <col min="5638" max="5889" width="8.88671875" style="307"/>
    <col min="5890" max="5891" width="10.33203125" style="307" customWidth="1"/>
    <col min="5892" max="5892" width="11.6640625" style="307" customWidth="1"/>
    <col min="5893" max="5893" width="5.109375" style="307" customWidth="1"/>
    <col min="5894" max="6145" width="8.88671875" style="307"/>
    <col min="6146" max="6147" width="10.33203125" style="307" customWidth="1"/>
    <col min="6148" max="6148" width="11.6640625" style="307" customWidth="1"/>
    <col min="6149" max="6149" width="5.109375" style="307" customWidth="1"/>
    <col min="6150" max="6401" width="8.88671875" style="307"/>
    <col min="6402" max="6403" width="10.33203125" style="307" customWidth="1"/>
    <col min="6404" max="6404" width="11.6640625" style="307" customWidth="1"/>
    <col min="6405" max="6405" width="5.109375" style="307" customWidth="1"/>
    <col min="6406" max="6657" width="8.88671875" style="307"/>
    <col min="6658" max="6659" width="10.33203125" style="307" customWidth="1"/>
    <col min="6660" max="6660" width="11.6640625" style="307" customWidth="1"/>
    <col min="6661" max="6661" width="5.109375" style="307" customWidth="1"/>
    <col min="6662" max="6913" width="8.88671875" style="307"/>
    <col min="6914" max="6915" width="10.33203125" style="307" customWidth="1"/>
    <col min="6916" max="6916" width="11.6640625" style="307" customWidth="1"/>
    <col min="6917" max="6917" width="5.109375" style="307" customWidth="1"/>
    <col min="6918" max="7169" width="8.88671875" style="307"/>
    <col min="7170" max="7171" width="10.33203125" style="307" customWidth="1"/>
    <col min="7172" max="7172" width="11.6640625" style="307" customWidth="1"/>
    <col min="7173" max="7173" width="5.109375" style="307" customWidth="1"/>
    <col min="7174" max="7425" width="8.88671875" style="307"/>
    <col min="7426" max="7427" width="10.33203125" style="307" customWidth="1"/>
    <col min="7428" max="7428" width="11.6640625" style="307" customWidth="1"/>
    <col min="7429" max="7429" width="5.109375" style="307" customWidth="1"/>
    <col min="7430" max="7681" width="8.88671875" style="307"/>
    <col min="7682" max="7683" width="10.33203125" style="307" customWidth="1"/>
    <col min="7684" max="7684" width="11.6640625" style="307" customWidth="1"/>
    <col min="7685" max="7685" width="5.109375" style="307" customWidth="1"/>
    <col min="7686" max="7937" width="8.88671875" style="307"/>
    <col min="7938" max="7939" width="10.33203125" style="307" customWidth="1"/>
    <col min="7940" max="7940" width="11.6640625" style="307" customWidth="1"/>
    <col min="7941" max="7941" width="5.109375" style="307" customWidth="1"/>
    <col min="7942" max="8193" width="8.88671875" style="307"/>
    <col min="8194" max="8195" width="10.33203125" style="307" customWidth="1"/>
    <col min="8196" max="8196" width="11.6640625" style="307" customWidth="1"/>
    <col min="8197" max="8197" width="5.109375" style="307" customWidth="1"/>
    <col min="8198" max="8449" width="8.88671875" style="307"/>
    <col min="8450" max="8451" width="10.33203125" style="307" customWidth="1"/>
    <col min="8452" max="8452" width="11.6640625" style="307" customWidth="1"/>
    <col min="8453" max="8453" width="5.109375" style="307" customWidth="1"/>
    <col min="8454" max="8705" width="8.88671875" style="307"/>
    <col min="8706" max="8707" width="10.33203125" style="307" customWidth="1"/>
    <col min="8708" max="8708" width="11.6640625" style="307" customWidth="1"/>
    <col min="8709" max="8709" width="5.109375" style="307" customWidth="1"/>
    <col min="8710" max="8961" width="8.88671875" style="307"/>
    <col min="8962" max="8963" width="10.33203125" style="307" customWidth="1"/>
    <col min="8964" max="8964" width="11.6640625" style="307" customWidth="1"/>
    <col min="8965" max="8965" width="5.109375" style="307" customWidth="1"/>
    <col min="8966" max="9217" width="8.88671875" style="307"/>
    <col min="9218" max="9219" width="10.33203125" style="307" customWidth="1"/>
    <col min="9220" max="9220" width="11.6640625" style="307" customWidth="1"/>
    <col min="9221" max="9221" width="5.109375" style="307" customWidth="1"/>
    <col min="9222" max="9473" width="8.88671875" style="307"/>
    <col min="9474" max="9475" width="10.33203125" style="307" customWidth="1"/>
    <col min="9476" max="9476" width="11.6640625" style="307" customWidth="1"/>
    <col min="9477" max="9477" width="5.109375" style="307" customWidth="1"/>
    <col min="9478" max="9729" width="8.88671875" style="307"/>
    <col min="9730" max="9731" width="10.33203125" style="307" customWidth="1"/>
    <col min="9732" max="9732" width="11.6640625" style="307" customWidth="1"/>
    <col min="9733" max="9733" width="5.109375" style="307" customWidth="1"/>
    <col min="9734" max="9985" width="8.88671875" style="307"/>
    <col min="9986" max="9987" width="10.33203125" style="307" customWidth="1"/>
    <col min="9988" max="9988" width="11.6640625" style="307" customWidth="1"/>
    <col min="9989" max="9989" width="5.109375" style="307" customWidth="1"/>
    <col min="9990" max="10241" width="8.88671875" style="307"/>
    <col min="10242" max="10243" width="10.33203125" style="307" customWidth="1"/>
    <col min="10244" max="10244" width="11.6640625" style="307" customWidth="1"/>
    <col min="10245" max="10245" width="5.109375" style="307" customWidth="1"/>
    <col min="10246" max="10497" width="8.88671875" style="307"/>
    <col min="10498" max="10499" width="10.33203125" style="307" customWidth="1"/>
    <col min="10500" max="10500" width="11.6640625" style="307" customWidth="1"/>
    <col min="10501" max="10501" width="5.109375" style="307" customWidth="1"/>
    <col min="10502" max="10753" width="8.88671875" style="307"/>
    <col min="10754" max="10755" width="10.33203125" style="307" customWidth="1"/>
    <col min="10756" max="10756" width="11.6640625" style="307" customWidth="1"/>
    <col min="10757" max="10757" width="5.109375" style="307" customWidth="1"/>
    <col min="10758" max="11009" width="8.88671875" style="307"/>
    <col min="11010" max="11011" width="10.33203125" style="307" customWidth="1"/>
    <col min="11012" max="11012" width="11.6640625" style="307" customWidth="1"/>
    <col min="11013" max="11013" width="5.109375" style="307" customWidth="1"/>
    <col min="11014" max="11265" width="8.88671875" style="307"/>
    <col min="11266" max="11267" width="10.33203125" style="307" customWidth="1"/>
    <col min="11268" max="11268" width="11.6640625" style="307" customWidth="1"/>
    <col min="11269" max="11269" width="5.109375" style="307" customWidth="1"/>
    <col min="11270" max="11521" width="8.88671875" style="307"/>
    <col min="11522" max="11523" width="10.33203125" style="307" customWidth="1"/>
    <col min="11524" max="11524" width="11.6640625" style="307" customWidth="1"/>
    <col min="11525" max="11525" width="5.109375" style="307" customWidth="1"/>
    <col min="11526" max="11777" width="8.88671875" style="307"/>
    <col min="11778" max="11779" width="10.33203125" style="307" customWidth="1"/>
    <col min="11780" max="11780" width="11.6640625" style="307" customWidth="1"/>
    <col min="11781" max="11781" width="5.109375" style="307" customWidth="1"/>
    <col min="11782" max="12033" width="8.88671875" style="307"/>
    <col min="12034" max="12035" width="10.33203125" style="307" customWidth="1"/>
    <col min="12036" max="12036" width="11.6640625" style="307" customWidth="1"/>
    <col min="12037" max="12037" width="5.109375" style="307" customWidth="1"/>
    <col min="12038" max="12289" width="8.88671875" style="307"/>
    <col min="12290" max="12291" width="10.33203125" style="307" customWidth="1"/>
    <col min="12292" max="12292" width="11.6640625" style="307" customWidth="1"/>
    <col min="12293" max="12293" width="5.109375" style="307" customWidth="1"/>
    <col min="12294" max="12545" width="8.88671875" style="307"/>
    <col min="12546" max="12547" width="10.33203125" style="307" customWidth="1"/>
    <col min="12548" max="12548" width="11.6640625" style="307" customWidth="1"/>
    <col min="12549" max="12549" width="5.109375" style="307" customWidth="1"/>
    <col min="12550" max="12801" width="8.88671875" style="307"/>
    <col min="12802" max="12803" width="10.33203125" style="307" customWidth="1"/>
    <col min="12804" max="12804" width="11.6640625" style="307" customWidth="1"/>
    <col min="12805" max="12805" width="5.109375" style="307" customWidth="1"/>
    <col min="12806" max="13057" width="8.88671875" style="307"/>
    <col min="13058" max="13059" width="10.33203125" style="307" customWidth="1"/>
    <col min="13060" max="13060" width="11.6640625" style="307" customWidth="1"/>
    <col min="13061" max="13061" width="5.109375" style="307" customWidth="1"/>
    <col min="13062" max="13313" width="8.88671875" style="307"/>
    <col min="13314" max="13315" width="10.33203125" style="307" customWidth="1"/>
    <col min="13316" max="13316" width="11.6640625" style="307" customWidth="1"/>
    <col min="13317" max="13317" width="5.109375" style="307" customWidth="1"/>
    <col min="13318" max="13569" width="8.88671875" style="307"/>
    <col min="13570" max="13571" width="10.33203125" style="307" customWidth="1"/>
    <col min="13572" max="13572" width="11.6640625" style="307" customWidth="1"/>
    <col min="13573" max="13573" width="5.109375" style="307" customWidth="1"/>
    <col min="13574" max="13825" width="8.88671875" style="307"/>
    <col min="13826" max="13827" width="10.33203125" style="307" customWidth="1"/>
    <col min="13828" max="13828" width="11.6640625" style="307" customWidth="1"/>
    <col min="13829" max="13829" width="5.109375" style="307" customWidth="1"/>
    <col min="13830" max="14081" width="8.88671875" style="307"/>
    <col min="14082" max="14083" width="10.33203125" style="307" customWidth="1"/>
    <col min="14084" max="14084" width="11.6640625" style="307" customWidth="1"/>
    <col min="14085" max="14085" width="5.109375" style="307" customWidth="1"/>
    <col min="14086" max="14337" width="8.88671875" style="307"/>
    <col min="14338" max="14339" width="10.33203125" style="307" customWidth="1"/>
    <col min="14340" max="14340" width="11.6640625" style="307" customWidth="1"/>
    <col min="14341" max="14341" width="5.109375" style="307" customWidth="1"/>
    <col min="14342" max="14593" width="8.88671875" style="307"/>
    <col min="14594" max="14595" width="10.33203125" style="307" customWidth="1"/>
    <col min="14596" max="14596" width="11.6640625" style="307" customWidth="1"/>
    <col min="14597" max="14597" width="5.109375" style="307" customWidth="1"/>
    <col min="14598" max="14849" width="8.88671875" style="307"/>
    <col min="14850" max="14851" width="10.33203125" style="307" customWidth="1"/>
    <col min="14852" max="14852" width="11.6640625" style="307" customWidth="1"/>
    <col min="14853" max="14853" width="5.109375" style="307" customWidth="1"/>
    <col min="14854" max="15105" width="8.88671875" style="307"/>
    <col min="15106" max="15107" width="10.33203125" style="307" customWidth="1"/>
    <col min="15108" max="15108" width="11.6640625" style="307" customWidth="1"/>
    <col min="15109" max="15109" width="5.109375" style="307" customWidth="1"/>
    <col min="15110" max="15361" width="8.88671875" style="307"/>
    <col min="15362" max="15363" width="10.33203125" style="307" customWidth="1"/>
    <col min="15364" max="15364" width="11.6640625" style="307" customWidth="1"/>
    <col min="15365" max="15365" width="5.109375" style="307" customWidth="1"/>
    <col min="15366" max="15617" width="8.88671875" style="307"/>
    <col min="15618" max="15619" width="10.33203125" style="307" customWidth="1"/>
    <col min="15620" max="15620" width="11.6640625" style="307" customWidth="1"/>
    <col min="15621" max="15621" width="5.109375" style="307" customWidth="1"/>
    <col min="15622" max="15873" width="8.88671875" style="307"/>
    <col min="15874" max="15875" width="10.33203125" style="307" customWidth="1"/>
    <col min="15876" max="15876" width="11.6640625" style="307" customWidth="1"/>
    <col min="15877" max="15877" width="5.109375" style="307" customWidth="1"/>
    <col min="15878" max="16129" width="8.88671875" style="307"/>
    <col min="16130" max="16131" width="10.33203125" style="307" customWidth="1"/>
    <col min="16132" max="16132" width="11.6640625" style="307" customWidth="1"/>
    <col min="16133" max="16133" width="5.109375" style="307" customWidth="1"/>
    <col min="16134" max="16384" width="8.88671875" style="307"/>
  </cols>
  <sheetData>
    <row r="1" spans="1:6" ht="13.2">
      <c r="A1" s="306" t="s">
        <v>439</v>
      </c>
      <c r="B1" s="306" t="s">
        <v>440</v>
      </c>
      <c r="C1" s="306" t="s">
        <v>441</v>
      </c>
      <c r="D1" s="306" t="s">
        <v>442</v>
      </c>
      <c r="E1" s="309"/>
    </row>
    <row r="2" spans="1:6" ht="13.2" hidden="1">
      <c r="A2" s="307" t="s">
        <v>445</v>
      </c>
      <c r="B2" s="307" t="s">
        <v>444</v>
      </c>
      <c r="C2" s="308">
        <v>27563</v>
      </c>
      <c r="D2" s="307">
        <v>43</v>
      </c>
      <c r="E2" s="307" t="str">
        <f>A2&amp;" "&amp;B2</f>
        <v>Alan Abbott</v>
      </c>
      <c r="F2" s="307" t="str">
        <f>IF(D2&lt;40,"S",(IF(D2&lt;50,"v40",IF(D2&lt;60,"v50",IF(D2&lt;70,"V60","v70")))))</f>
        <v>v40</v>
      </c>
    </row>
    <row r="3" spans="1:6" ht="13.2" hidden="1">
      <c r="A3" s="307" t="s">
        <v>852</v>
      </c>
      <c r="B3" s="307" t="s">
        <v>444</v>
      </c>
      <c r="C3" s="308">
        <v>28621</v>
      </c>
      <c r="D3" s="307">
        <v>40</v>
      </c>
      <c r="E3" s="307" t="str">
        <f t="shared" ref="E3:E66" si="0">A3&amp;" "&amp;B3</f>
        <v>Sara Abbott</v>
      </c>
      <c r="F3" s="307" t="str">
        <f t="shared" ref="F3:F66" si="1">IF(D3&lt;40,"S",(IF(D3&lt;50,"v40",IF(D3&lt;60,"v50",IF(D3&lt;70,"V60","v70")))))</f>
        <v>v40</v>
      </c>
    </row>
    <row r="4" spans="1:6" ht="13.2" hidden="1">
      <c r="A4" s="307" t="s">
        <v>449</v>
      </c>
      <c r="B4" s="307" t="s">
        <v>448</v>
      </c>
      <c r="C4" s="308">
        <v>29360</v>
      </c>
      <c r="D4" s="307">
        <v>38</v>
      </c>
      <c r="E4" s="307" t="str">
        <f t="shared" si="0"/>
        <v>Usman Akram</v>
      </c>
      <c r="F4" s="307" t="str">
        <f t="shared" si="1"/>
        <v>S</v>
      </c>
    </row>
    <row r="5" spans="1:6" ht="13.2" hidden="1">
      <c r="A5" s="307" t="s">
        <v>450</v>
      </c>
      <c r="B5" s="307" t="s">
        <v>451</v>
      </c>
      <c r="C5" s="308">
        <v>23207</v>
      </c>
      <c r="D5" s="307">
        <v>55</v>
      </c>
      <c r="E5" s="307" t="str">
        <f t="shared" si="0"/>
        <v>Carole Allan</v>
      </c>
      <c r="F5" s="307" t="str">
        <f t="shared" si="1"/>
        <v>v50</v>
      </c>
    </row>
    <row r="6" spans="1:6" ht="13.2" hidden="1">
      <c r="A6" s="307" t="s">
        <v>452</v>
      </c>
      <c r="B6" s="307" t="s">
        <v>453</v>
      </c>
      <c r="C6" s="308">
        <v>28398</v>
      </c>
      <c r="D6" s="307">
        <v>41</v>
      </c>
      <c r="E6" s="307" t="str">
        <f t="shared" si="0"/>
        <v>Paul Allsopp</v>
      </c>
      <c r="F6" s="307" t="str">
        <f t="shared" si="1"/>
        <v>v40</v>
      </c>
    </row>
    <row r="7" spans="1:6" ht="13.2" hidden="1">
      <c r="A7" s="307" t="s">
        <v>455</v>
      </c>
      <c r="B7" s="307" t="s">
        <v>454</v>
      </c>
      <c r="C7" s="308">
        <v>24185</v>
      </c>
      <c r="D7" s="307">
        <v>52</v>
      </c>
      <c r="E7" s="307" t="str">
        <f t="shared" si="0"/>
        <v>Wendy Ashley</v>
      </c>
      <c r="F7" s="307" t="str">
        <f t="shared" si="1"/>
        <v>v50</v>
      </c>
    </row>
    <row r="8" spans="1:6" ht="13.2" hidden="1">
      <c r="A8" s="307" t="s">
        <v>447</v>
      </c>
      <c r="B8" s="307" t="s">
        <v>454</v>
      </c>
      <c r="C8" s="308">
        <v>26457</v>
      </c>
      <c r="D8" s="307">
        <v>46</v>
      </c>
      <c r="E8" s="307" t="str">
        <f t="shared" si="0"/>
        <v>James Ashley</v>
      </c>
      <c r="F8" s="307" t="str">
        <f t="shared" si="1"/>
        <v>v40</v>
      </c>
    </row>
    <row r="9" spans="1:6" ht="13.2" hidden="1">
      <c r="A9" s="307" t="s">
        <v>456</v>
      </c>
      <c r="B9" s="307" t="s">
        <v>457</v>
      </c>
      <c r="C9" s="308">
        <v>21652</v>
      </c>
      <c r="D9" s="307">
        <v>59</v>
      </c>
      <c r="E9" s="307" t="str">
        <f t="shared" si="0"/>
        <v>Jude Ashworth</v>
      </c>
      <c r="F9" s="307" t="str">
        <f t="shared" si="1"/>
        <v>v50</v>
      </c>
    </row>
    <row r="10" spans="1:6" ht="13.2" hidden="1">
      <c r="A10" s="307" t="s">
        <v>460</v>
      </c>
      <c r="B10" s="307" t="s">
        <v>459</v>
      </c>
      <c r="C10" s="308">
        <v>25292</v>
      </c>
      <c r="D10" s="307">
        <v>49</v>
      </c>
      <c r="E10" s="307" t="str">
        <f t="shared" si="0"/>
        <v>Camille Askins</v>
      </c>
      <c r="F10" s="307" t="str">
        <f t="shared" si="1"/>
        <v>v40</v>
      </c>
    </row>
    <row r="11" spans="1:6" ht="13.2" hidden="1">
      <c r="A11" s="307" t="s">
        <v>461</v>
      </c>
      <c r="B11" s="307" t="s">
        <v>462</v>
      </c>
      <c r="C11" s="308">
        <v>32423</v>
      </c>
      <c r="D11" s="307">
        <v>30</v>
      </c>
      <c r="E11" s="307" t="str">
        <f t="shared" si="0"/>
        <v>Claire Aspden</v>
      </c>
      <c r="F11" s="307" t="str">
        <f t="shared" si="1"/>
        <v>S</v>
      </c>
    </row>
    <row r="12" spans="1:6" ht="13.2" hidden="1">
      <c r="A12" s="307" t="s">
        <v>463</v>
      </c>
      <c r="B12" s="307" t="s">
        <v>464</v>
      </c>
      <c r="C12" s="308">
        <v>29999</v>
      </c>
      <c r="D12" s="307">
        <v>36</v>
      </c>
      <c r="E12" s="307" t="str">
        <f t="shared" si="0"/>
        <v>Katie Atherton</v>
      </c>
      <c r="F12" s="307" t="str">
        <f t="shared" si="1"/>
        <v>S</v>
      </c>
    </row>
    <row r="13" spans="1:6" ht="13.2" hidden="1">
      <c r="A13" s="307" t="s">
        <v>465</v>
      </c>
      <c r="B13" s="307" t="s">
        <v>464</v>
      </c>
      <c r="C13" s="308">
        <v>30590</v>
      </c>
      <c r="D13" s="307">
        <v>35</v>
      </c>
      <c r="E13" s="307" t="str">
        <f t="shared" si="0"/>
        <v>Joe Atherton</v>
      </c>
      <c r="F13" s="307" t="str">
        <f t="shared" si="1"/>
        <v>S</v>
      </c>
    </row>
    <row r="14" spans="1:6" ht="13.2" hidden="1">
      <c r="A14" s="307" t="s">
        <v>466</v>
      </c>
      <c r="B14" s="307" t="s">
        <v>467</v>
      </c>
      <c r="C14" s="308">
        <v>33041</v>
      </c>
      <c r="D14" s="307">
        <v>28</v>
      </c>
      <c r="E14" s="307" t="str">
        <f t="shared" si="0"/>
        <v>Clare Austin</v>
      </c>
      <c r="F14" s="307" t="str">
        <f t="shared" si="1"/>
        <v>S</v>
      </c>
    </row>
    <row r="15" spans="1:6" ht="13.2" hidden="1">
      <c r="A15" s="307" t="s">
        <v>468</v>
      </c>
      <c r="B15" s="307" t="s">
        <v>467</v>
      </c>
      <c r="C15" s="308">
        <v>32934</v>
      </c>
      <c r="D15" s="307">
        <v>28</v>
      </c>
      <c r="E15" s="307" t="str">
        <f t="shared" si="0"/>
        <v>Robert Austin</v>
      </c>
      <c r="F15" s="307" t="str">
        <f t="shared" si="1"/>
        <v>S</v>
      </c>
    </row>
    <row r="16" spans="1:6" ht="19.2" hidden="1">
      <c r="A16" s="307" t="s">
        <v>469</v>
      </c>
      <c r="B16" s="307" t="s">
        <v>470</v>
      </c>
      <c r="C16" s="308">
        <v>28341</v>
      </c>
      <c r="D16" s="307">
        <v>41</v>
      </c>
      <c r="E16" s="264" t="s">
        <v>330</v>
      </c>
      <c r="F16" s="307" t="str">
        <f t="shared" si="1"/>
        <v>v40</v>
      </c>
    </row>
    <row r="17" spans="1:6" ht="13.2" hidden="1">
      <c r="A17" s="307" t="s">
        <v>471</v>
      </c>
      <c r="B17" s="307" t="s">
        <v>472</v>
      </c>
      <c r="C17" s="308">
        <v>27731</v>
      </c>
      <c r="D17" s="307">
        <v>43</v>
      </c>
      <c r="E17" s="307" t="str">
        <f t="shared" si="0"/>
        <v>Richard Ayrton</v>
      </c>
      <c r="F17" s="307" t="str">
        <f t="shared" si="1"/>
        <v>v40</v>
      </c>
    </row>
    <row r="18" spans="1:6" ht="13.2" hidden="1">
      <c r="A18" s="307" t="s">
        <v>473</v>
      </c>
      <c r="B18" s="307" t="s">
        <v>474</v>
      </c>
      <c r="C18" s="308">
        <v>32137</v>
      </c>
      <c r="D18" s="307">
        <v>30</v>
      </c>
      <c r="E18" s="307" t="str">
        <f t="shared" si="0"/>
        <v>Sarah Bagley</v>
      </c>
      <c r="F18" s="307" t="str">
        <f t="shared" si="1"/>
        <v>S</v>
      </c>
    </row>
    <row r="19" spans="1:6" ht="13.2" hidden="1">
      <c r="A19" s="307" t="s">
        <v>475</v>
      </c>
      <c r="B19" s="307" t="s">
        <v>476</v>
      </c>
      <c r="C19" s="308">
        <v>27182</v>
      </c>
      <c r="D19" s="307">
        <v>44</v>
      </c>
      <c r="E19" s="307" t="str">
        <f t="shared" si="0"/>
        <v>Tracy Bailey</v>
      </c>
      <c r="F19" s="307" t="str">
        <f t="shared" si="1"/>
        <v>v40</v>
      </c>
    </row>
    <row r="20" spans="1:6" ht="13.2" hidden="1">
      <c r="A20" s="307" t="s">
        <v>478</v>
      </c>
      <c r="B20" s="307" t="s">
        <v>477</v>
      </c>
      <c r="C20" s="308">
        <v>26179</v>
      </c>
      <c r="D20" s="307">
        <v>47</v>
      </c>
      <c r="E20" s="307" t="str">
        <f t="shared" si="0"/>
        <v>Jamie Bairstow</v>
      </c>
      <c r="F20" s="307" t="str">
        <f t="shared" si="1"/>
        <v>v40</v>
      </c>
    </row>
    <row r="21" spans="1:6" ht="13.2" hidden="1">
      <c r="A21" s="307" t="s">
        <v>479</v>
      </c>
      <c r="B21" s="307" t="s">
        <v>477</v>
      </c>
      <c r="C21" s="308">
        <v>26451</v>
      </c>
      <c r="D21" s="307">
        <v>46</v>
      </c>
      <c r="E21" s="307" t="str">
        <f t="shared" si="0"/>
        <v>Scott Bairstow</v>
      </c>
      <c r="F21" s="307" t="str">
        <f t="shared" si="1"/>
        <v>v40</v>
      </c>
    </row>
    <row r="22" spans="1:6" ht="13.2" hidden="1">
      <c r="A22" s="307" t="s">
        <v>480</v>
      </c>
      <c r="B22" s="307" t="s">
        <v>477</v>
      </c>
      <c r="C22" s="308">
        <v>26887</v>
      </c>
      <c r="D22" s="307">
        <v>45</v>
      </c>
      <c r="E22" s="307" t="str">
        <f t="shared" si="0"/>
        <v>Victoria Bairstow</v>
      </c>
      <c r="F22" s="307" t="str">
        <f t="shared" si="1"/>
        <v>v40</v>
      </c>
    </row>
    <row r="23" spans="1:6" ht="13.2" hidden="1">
      <c r="A23" s="307" t="s">
        <v>481</v>
      </c>
      <c r="B23" s="307" t="s">
        <v>482</v>
      </c>
      <c r="C23" s="308">
        <v>28943</v>
      </c>
      <c r="D23" s="307">
        <v>39</v>
      </c>
      <c r="E23" s="307" t="str">
        <f t="shared" si="0"/>
        <v>Gareth Ball</v>
      </c>
      <c r="F23" s="307" t="str">
        <f t="shared" si="1"/>
        <v>S</v>
      </c>
    </row>
    <row r="24" spans="1:6" ht="13.2" hidden="1">
      <c r="A24" s="307" t="s">
        <v>890</v>
      </c>
      <c r="B24" s="307" t="s">
        <v>483</v>
      </c>
      <c r="C24" s="308">
        <v>23845</v>
      </c>
      <c r="D24" s="307">
        <v>53</v>
      </c>
      <c r="E24" s="307" t="str">
        <f t="shared" si="0"/>
        <v>Dick Ballantine</v>
      </c>
      <c r="F24" s="307" t="str">
        <f t="shared" si="1"/>
        <v>v50</v>
      </c>
    </row>
    <row r="25" spans="1:6" ht="13.2" hidden="1">
      <c r="A25" s="307" t="s">
        <v>484</v>
      </c>
      <c r="B25" s="307" t="s">
        <v>483</v>
      </c>
      <c r="C25" s="308">
        <v>25472</v>
      </c>
      <c r="D25" s="307">
        <v>49</v>
      </c>
      <c r="E25" s="307" t="str">
        <f t="shared" si="0"/>
        <v>Karen Ballantine</v>
      </c>
      <c r="F25" s="307" t="str">
        <f t="shared" si="1"/>
        <v>v40</v>
      </c>
    </row>
    <row r="26" spans="1:6" ht="13.2" hidden="1">
      <c r="A26" s="307" t="s">
        <v>486</v>
      </c>
      <c r="B26" s="307" t="s">
        <v>485</v>
      </c>
      <c r="C26" s="308">
        <v>24927</v>
      </c>
      <c r="D26" s="307">
        <v>50</v>
      </c>
      <c r="E26" s="307" t="str">
        <f t="shared" si="0"/>
        <v>Lorraine Bamfield</v>
      </c>
      <c r="F26" s="307" t="str">
        <f t="shared" si="1"/>
        <v>v50</v>
      </c>
    </row>
    <row r="27" spans="1:6" ht="19.2" hidden="1">
      <c r="A27" s="307" t="s">
        <v>891</v>
      </c>
      <c r="B27" s="307" t="s">
        <v>485</v>
      </c>
      <c r="C27" s="308">
        <v>27043</v>
      </c>
      <c r="D27" s="307">
        <v>44</v>
      </c>
      <c r="E27" s="271" t="s">
        <v>365</v>
      </c>
      <c r="F27" s="307" t="str">
        <f t="shared" si="1"/>
        <v>v40</v>
      </c>
    </row>
    <row r="28" spans="1:6" ht="13.2" hidden="1">
      <c r="A28" s="307" t="s">
        <v>487</v>
      </c>
      <c r="B28" s="307" t="s">
        <v>488</v>
      </c>
      <c r="C28" s="308">
        <v>23984</v>
      </c>
      <c r="D28" s="307">
        <v>53</v>
      </c>
      <c r="E28" s="307" t="str">
        <f t="shared" si="0"/>
        <v>Hilary Barber</v>
      </c>
      <c r="F28" s="307" t="str">
        <f t="shared" si="1"/>
        <v>v50</v>
      </c>
    </row>
    <row r="29" spans="1:6" ht="13.2" hidden="1">
      <c r="A29" s="307" t="s">
        <v>489</v>
      </c>
      <c r="B29" s="307" t="s">
        <v>490</v>
      </c>
      <c r="C29" s="308">
        <v>26283</v>
      </c>
      <c r="D29" s="307">
        <v>46</v>
      </c>
      <c r="E29" s="307" t="str">
        <f t="shared" si="0"/>
        <v>Elizabeth Barlow</v>
      </c>
      <c r="F29" s="307" t="str">
        <f t="shared" si="1"/>
        <v>v40</v>
      </c>
    </row>
    <row r="30" spans="1:6" ht="13.2" hidden="1">
      <c r="A30" s="307" t="s">
        <v>484</v>
      </c>
      <c r="B30" s="307" t="s">
        <v>491</v>
      </c>
      <c r="C30" s="308">
        <v>24672</v>
      </c>
      <c r="D30" s="307">
        <v>51</v>
      </c>
      <c r="E30" s="307" t="str">
        <f t="shared" si="0"/>
        <v>Karen Barrett</v>
      </c>
      <c r="F30" s="307" t="str">
        <f t="shared" si="1"/>
        <v>v50</v>
      </c>
    </row>
    <row r="31" spans="1:6" ht="13.2" hidden="1">
      <c r="A31" s="307" t="s">
        <v>492</v>
      </c>
      <c r="B31" s="307" t="s">
        <v>491</v>
      </c>
      <c r="C31" s="308">
        <v>23546</v>
      </c>
      <c r="D31" s="307">
        <v>54</v>
      </c>
      <c r="E31" s="307" t="str">
        <f t="shared" si="0"/>
        <v>Andy Barrett</v>
      </c>
      <c r="F31" s="307" t="str">
        <f t="shared" si="1"/>
        <v>v50</v>
      </c>
    </row>
    <row r="32" spans="1:6" ht="13.2" hidden="1">
      <c r="A32" s="307" t="s">
        <v>495</v>
      </c>
      <c r="B32" s="307" t="s">
        <v>494</v>
      </c>
      <c r="C32" s="308">
        <v>25484</v>
      </c>
      <c r="D32" s="307">
        <v>49</v>
      </c>
      <c r="E32" s="307" t="str">
        <f t="shared" si="0"/>
        <v>Craig Barrow</v>
      </c>
      <c r="F32" s="307" t="str">
        <f t="shared" si="1"/>
        <v>v40</v>
      </c>
    </row>
    <row r="33" spans="1:6" ht="13.2" hidden="1">
      <c r="A33" s="307" t="s">
        <v>496</v>
      </c>
      <c r="B33" s="307" t="s">
        <v>497</v>
      </c>
      <c r="C33" s="308">
        <v>24451</v>
      </c>
      <c r="D33" s="307">
        <v>51</v>
      </c>
      <c r="E33" s="307" t="str">
        <f t="shared" si="0"/>
        <v>wendy bate</v>
      </c>
      <c r="F33" s="307" t="str">
        <f t="shared" si="1"/>
        <v>v50</v>
      </c>
    </row>
    <row r="34" spans="1:6" ht="13.2" hidden="1">
      <c r="A34" s="307" t="s">
        <v>498</v>
      </c>
      <c r="B34" s="307" t="s">
        <v>499</v>
      </c>
      <c r="C34" s="308">
        <v>22107</v>
      </c>
      <c r="D34" s="307">
        <v>58</v>
      </c>
      <c r="E34" s="307" t="str">
        <f t="shared" si="0"/>
        <v>Jill Bell</v>
      </c>
      <c r="F34" s="307" t="str">
        <f t="shared" si="1"/>
        <v>v50</v>
      </c>
    </row>
    <row r="35" spans="1:6" ht="13.2" hidden="1">
      <c r="A35" s="307" t="s">
        <v>500</v>
      </c>
      <c r="B35" s="307" t="s">
        <v>501</v>
      </c>
      <c r="C35" s="308">
        <v>22301</v>
      </c>
      <c r="D35" s="307">
        <v>57</v>
      </c>
      <c r="E35" s="307" t="str">
        <f t="shared" si="0"/>
        <v>Catherine Bellwood</v>
      </c>
      <c r="F35" s="307" t="str">
        <f t="shared" si="1"/>
        <v>v50</v>
      </c>
    </row>
    <row r="36" spans="1:6" ht="13.2" hidden="1">
      <c r="A36" s="307" t="s">
        <v>502</v>
      </c>
      <c r="B36" s="307" t="s">
        <v>501</v>
      </c>
      <c r="C36" s="308">
        <v>22287</v>
      </c>
      <c r="D36" s="307">
        <v>57</v>
      </c>
      <c r="E36" s="307" t="str">
        <f t="shared" si="0"/>
        <v>Simon Bellwood</v>
      </c>
      <c r="F36" s="307" t="str">
        <f t="shared" si="1"/>
        <v>v50</v>
      </c>
    </row>
    <row r="37" spans="1:6" ht="13.2" hidden="1">
      <c r="A37" s="307" t="s">
        <v>504</v>
      </c>
      <c r="B37" s="307" t="s">
        <v>505</v>
      </c>
      <c r="C37" s="308">
        <v>25405</v>
      </c>
      <c r="D37" s="307">
        <v>49</v>
      </c>
      <c r="E37" s="307" t="str">
        <f t="shared" si="0"/>
        <v>Steven Binks</v>
      </c>
      <c r="F37" s="307" t="str">
        <f t="shared" si="1"/>
        <v>v40</v>
      </c>
    </row>
    <row r="38" spans="1:6" ht="13.2" hidden="1">
      <c r="A38" s="307" t="s">
        <v>506</v>
      </c>
      <c r="B38" s="307" t="s">
        <v>507</v>
      </c>
      <c r="C38" s="308">
        <v>36620</v>
      </c>
      <c r="D38" s="307">
        <v>18</v>
      </c>
      <c r="E38" s="307" t="str">
        <f t="shared" si="0"/>
        <v>Cameron Black</v>
      </c>
      <c r="F38" s="307" t="str">
        <f t="shared" si="1"/>
        <v>S</v>
      </c>
    </row>
    <row r="39" spans="1:6" ht="13.2" hidden="1">
      <c r="A39" s="307" t="s">
        <v>509</v>
      </c>
      <c r="B39" s="307" t="s">
        <v>508</v>
      </c>
      <c r="C39" s="308">
        <v>26873</v>
      </c>
      <c r="D39" s="307">
        <v>45</v>
      </c>
      <c r="E39" s="307" t="str">
        <f t="shared" si="0"/>
        <v>Tony Booth</v>
      </c>
      <c r="F39" s="307" t="str">
        <f t="shared" si="1"/>
        <v>v40</v>
      </c>
    </row>
    <row r="40" spans="1:6" ht="13.2" hidden="1">
      <c r="A40" s="307" t="s">
        <v>510</v>
      </c>
      <c r="B40" s="307" t="s">
        <v>511</v>
      </c>
      <c r="C40" s="308">
        <v>36807</v>
      </c>
      <c r="D40" s="307">
        <v>18</v>
      </c>
      <c r="E40" s="307" t="str">
        <f t="shared" si="0"/>
        <v>Charlotte Bostock</v>
      </c>
      <c r="F40" s="307" t="str">
        <f t="shared" si="1"/>
        <v>S</v>
      </c>
    </row>
    <row r="41" spans="1:6" ht="13.2" hidden="1">
      <c r="A41" s="307" t="s">
        <v>512</v>
      </c>
      <c r="B41" s="307" t="s">
        <v>513</v>
      </c>
      <c r="C41" s="308">
        <v>24779</v>
      </c>
      <c r="D41" s="307">
        <v>51</v>
      </c>
      <c r="E41" s="307" t="str">
        <f t="shared" si="0"/>
        <v>Kathryn Bower</v>
      </c>
      <c r="F41" s="307" t="str">
        <f t="shared" si="1"/>
        <v>v50</v>
      </c>
    </row>
    <row r="42" spans="1:6" ht="13.2" hidden="1">
      <c r="A42" s="307" t="s">
        <v>514</v>
      </c>
      <c r="B42" s="307" t="s">
        <v>515</v>
      </c>
      <c r="C42" s="308">
        <v>18117</v>
      </c>
      <c r="D42" s="307">
        <v>69</v>
      </c>
      <c r="E42" s="307" t="str">
        <f t="shared" si="0"/>
        <v>Peter Bramham</v>
      </c>
      <c r="F42" s="307" t="str">
        <f t="shared" si="1"/>
        <v>V60</v>
      </c>
    </row>
    <row r="43" spans="1:6" ht="13.2" hidden="1">
      <c r="A43" s="307" t="s">
        <v>516</v>
      </c>
      <c r="B43" s="307" t="s">
        <v>517</v>
      </c>
      <c r="C43" s="308">
        <v>24667</v>
      </c>
      <c r="D43" s="307">
        <v>51</v>
      </c>
      <c r="E43" s="307" t="str">
        <f t="shared" si="0"/>
        <v>Ria Bright</v>
      </c>
      <c r="F43" s="307" t="str">
        <f t="shared" si="1"/>
        <v>v50</v>
      </c>
    </row>
    <row r="44" spans="1:6" ht="13.2" hidden="1">
      <c r="A44" s="307" t="s">
        <v>518</v>
      </c>
      <c r="B44" s="307" t="s">
        <v>519</v>
      </c>
      <c r="C44" s="308">
        <v>27228</v>
      </c>
      <c r="D44" s="307">
        <v>44</v>
      </c>
      <c r="E44" s="307" t="str">
        <f t="shared" si="0"/>
        <v>Amanda Burgess</v>
      </c>
      <c r="F44" s="307" t="str">
        <f t="shared" si="1"/>
        <v>v40</v>
      </c>
    </row>
    <row r="45" spans="1:6" ht="13.2" hidden="1">
      <c r="A45" s="307" t="s">
        <v>520</v>
      </c>
      <c r="B45" s="307" t="s">
        <v>521</v>
      </c>
      <c r="C45" s="308">
        <v>24679</v>
      </c>
      <c r="D45" s="307">
        <v>51</v>
      </c>
      <c r="E45" s="307" t="str">
        <f t="shared" si="0"/>
        <v>Osadhi Burns</v>
      </c>
      <c r="F45" s="307" t="str">
        <f t="shared" si="1"/>
        <v>v50</v>
      </c>
    </row>
    <row r="46" spans="1:6" ht="13.2" hidden="1">
      <c r="A46" s="307" t="s">
        <v>522</v>
      </c>
      <c r="B46" s="307" t="s">
        <v>523</v>
      </c>
      <c r="C46" s="308">
        <v>19984</v>
      </c>
      <c r="D46" s="307">
        <v>64</v>
      </c>
      <c r="E46" s="307" t="str">
        <f t="shared" si="0"/>
        <v>Jonnie Butler</v>
      </c>
      <c r="F46" s="307" t="str">
        <f t="shared" si="1"/>
        <v>V60</v>
      </c>
    </row>
    <row r="47" spans="1:6" ht="13.2" hidden="1">
      <c r="A47" s="307" t="s">
        <v>471</v>
      </c>
      <c r="B47" s="307" t="s">
        <v>524</v>
      </c>
      <c r="C47" s="308">
        <v>27489</v>
      </c>
      <c r="D47" s="307">
        <v>43</v>
      </c>
      <c r="E47" s="307" t="str">
        <f t="shared" si="0"/>
        <v>Richard Butter</v>
      </c>
      <c r="F47" s="307" t="str">
        <f t="shared" si="1"/>
        <v>v40</v>
      </c>
    </row>
    <row r="48" spans="1:6" ht="13.2" hidden="1">
      <c r="A48" s="307" t="s">
        <v>447</v>
      </c>
      <c r="B48" s="307" t="s">
        <v>525</v>
      </c>
      <c r="C48" s="308">
        <v>25638</v>
      </c>
      <c r="D48" s="307">
        <v>48</v>
      </c>
      <c r="E48" s="307" t="str">
        <f t="shared" si="0"/>
        <v>James Callaghan</v>
      </c>
      <c r="F48" s="307" t="str">
        <f t="shared" si="1"/>
        <v>v40</v>
      </c>
    </row>
    <row r="49" spans="1:6" ht="13.2" hidden="1">
      <c r="A49" s="307" t="s">
        <v>503</v>
      </c>
      <c r="B49" s="307" t="s">
        <v>526</v>
      </c>
      <c r="C49" s="308">
        <v>21692</v>
      </c>
      <c r="D49" s="307">
        <v>59</v>
      </c>
      <c r="E49" s="307" t="str">
        <f t="shared" si="0"/>
        <v>Sam Cann</v>
      </c>
      <c r="F49" s="307" t="str">
        <f t="shared" si="1"/>
        <v>v50</v>
      </c>
    </row>
    <row r="50" spans="1:6" ht="13.2" hidden="1">
      <c r="A50" s="307" t="s">
        <v>527</v>
      </c>
      <c r="B50" s="307" t="s">
        <v>528</v>
      </c>
      <c r="C50" s="308">
        <v>26257</v>
      </c>
      <c r="D50" s="307">
        <v>47</v>
      </c>
      <c r="E50" s="307" t="str">
        <f t="shared" si="0"/>
        <v>Tina Cardamone</v>
      </c>
      <c r="F50" s="307" t="str">
        <f t="shared" si="1"/>
        <v>v40</v>
      </c>
    </row>
    <row r="51" spans="1:6" ht="13.2" hidden="1">
      <c r="A51" s="307" t="s">
        <v>787</v>
      </c>
      <c r="B51" s="307" t="s">
        <v>530</v>
      </c>
      <c r="C51" s="308">
        <v>18885</v>
      </c>
      <c r="D51" s="307">
        <v>67</v>
      </c>
      <c r="E51" s="307" t="str">
        <f t="shared" si="0"/>
        <v>Steve Carter</v>
      </c>
      <c r="F51" s="307" t="str">
        <f t="shared" si="1"/>
        <v>V60</v>
      </c>
    </row>
    <row r="52" spans="1:6" ht="13.2" hidden="1">
      <c r="A52" s="307" t="s">
        <v>531</v>
      </c>
      <c r="B52" s="307" t="s">
        <v>532</v>
      </c>
      <c r="C52" s="308">
        <v>24688</v>
      </c>
      <c r="D52" s="307">
        <v>51</v>
      </c>
      <c r="E52" s="307" t="str">
        <f t="shared" si="0"/>
        <v>PIP CARTER</v>
      </c>
      <c r="F52" s="307" t="str">
        <f t="shared" si="1"/>
        <v>v50</v>
      </c>
    </row>
    <row r="53" spans="1:6" ht="13.2" hidden="1">
      <c r="A53" s="307" t="s">
        <v>535</v>
      </c>
      <c r="B53" s="307" t="s">
        <v>536</v>
      </c>
      <c r="C53" s="308">
        <v>21149</v>
      </c>
      <c r="D53" s="307">
        <v>61</v>
      </c>
      <c r="E53" s="307" t="str">
        <f t="shared" si="0"/>
        <v>Helen Margaret Cawkwell</v>
      </c>
      <c r="F53" s="307" t="str">
        <f t="shared" si="1"/>
        <v>V60</v>
      </c>
    </row>
    <row r="54" spans="1:6" ht="13.2" hidden="1">
      <c r="A54" s="307" t="s">
        <v>539</v>
      </c>
      <c r="B54" s="307" t="s">
        <v>538</v>
      </c>
      <c r="C54" s="308">
        <v>24801</v>
      </c>
      <c r="D54" s="307">
        <v>51</v>
      </c>
      <c r="E54" s="307" t="str">
        <f t="shared" si="0"/>
        <v>Gary Chapman</v>
      </c>
      <c r="F54" s="307" t="str">
        <f t="shared" si="1"/>
        <v>v50</v>
      </c>
    </row>
    <row r="55" spans="1:6" ht="13.2" hidden="1">
      <c r="A55" s="307" t="s">
        <v>502</v>
      </c>
      <c r="B55" s="307" t="s">
        <v>540</v>
      </c>
      <c r="C55" s="308">
        <v>26046</v>
      </c>
      <c r="D55" s="307">
        <v>47</v>
      </c>
      <c r="E55" s="307" t="str">
        <f t="shared" si="0"/>
        <v>Simon Chester</v>
      </c>
      <c r="F55" s="307" t="str">
        <f t="shared" si="1"/>
        <v>v40</v>
      </c>
    </row>
    <row r="56" spans="1:6" ht="13.2" hidden="1">
      <c r="A56" s="307" t="s">
        <v>541</v>
      </c>
      <c r="B56" s="307" t="s">
        <v>540</v>
      </c>
      <c r="C56" s="308">
        <v>28244</v>
      </c>
      <c r="D56" s="307">
        <v>41</v>
      </c>
      <c r="E56" s="307" t="str">
        <f t="shared" si="0"/>
        <v>Donna Chester</v>
      </c>
      <c r="F56" s="307" t="str">
        <f t="shared" si="1"/>
        <v>v40</v>
      </c>
    </row>
    <row r="57" spans="1:6" ht="13.2" hidden="1">
      <c r="A57" s="307" t="s">
        <v>542</v>
      </c>
      <c r="B57" s="307" t="s">
        <v>543</v>
      </c>
      <c r="C57" s="308">
        <v>28818</v>
      </c>
      <c r="D57" s="307">
        <v>40</v>
      </c>
      <c r="E57" s="307" t="str">
        <f t="shared" si="0"/>
        <v>Heather Clapham</v>
      </c>
      <c r="F57" s="307" t="str">
        <f t="shared" si="1"/>
        <v>v40</v>
      </c>
    </row>
    <row r="58" spans="1:6" ht="19.2" hidden="1">
      <c r="A58" s="307" t="s">
        <v>544</v>
      </c>
      <c r="B58" s="307" t="s">
        <v>545</v>
      </c>
      <c r="C58" s="308">
        <v>29678</v>
      </c>
      <c r="D58" s="307">
        <v>37</v>
      </c>
      <c r="E58" s="264" t="s">
        <v>401</v>
      </c>
      <c r="F58" s="307" t="str">
        <f t="shared" si="1"/>
        <v>S</v>
      </c>
    </row>
    <row r="59" spans="1:6" ht="13.2" hidden="1">
      <c r="A59" s="307" t="s">
        <v>546</v>
      </c>
      <c r="B59" s="307" t="s">
        <v>547</v>
      </c>
      <c r="C59" s="308">
        <v>21498</v>
      </c>
      <c r="D59" s="307">
        <v>60</v>
      </c>
      <c r="E59" s="307" t="str">
        <f t="shared" si="0"/>
        <v>Tim Clegg</v>
      </c>
      <c r="F59" s="307" t="str">
        <f t="shared" si="1"/>
        <v>V60</v>
      </c>
    </row>
    <row r="60" spans="1:6" ht="13.2" hidden="1">
      <c r="A60" s="307" t="s">
        <v>548</v>
      </c>
      <c r="B60" s="307" t="s">
        <v>549</v>
      </c>
      <c r="C60" s="308">
        <v>23266</v>
      </c>
      <c r="D60" s="307">
        <v>55</v>
      </c>
      <c r="E60" s="307" t="str">
        <f t="shared" si="0"/>
        <v>Diane Collett</v>
      </c>
      <c r="F60" s="307" t="str">
        <f t="shared" si="1"/>
        <v>v50</v>
      </c>
    </row>
    <row r="61" spans="1:6" ht="13.2" hidden="1">
      <c r="A61" s="307" t="s">
        <v>550</v>
      </c>
      <c r="B61" s="307" t="s">
        <v>551</v>
      </c>
      <c r="C61" s="308">
        <v>30084</v>
      </c>
      <c r="D61" s="307">
        <v>36</v>
      </c>
      <c r="E61" s="307" t="str">
        <f t="shared" si="0"/>
        <v>Andrew Conally</v>
      </c>
      <c r="F61" s="307" t="str">
        <f t="shared" si="1"/>
        <v>S</v>
      </c>
    </row>
    <row r="62" spans="1:6" ht="13.2" hidden="1">
      <c r="A62" s="307" t="s">
        <v>553</v>
      </c>
      <c r="B62" s="307" t="s">
        <v>552</v>
      </c>
      <c r="C62" s="308">
        <v>25623</v>
      </c>
      <c r="D62" s="307">
        <v>48</v>
      </c>
      <c r="E62" s="307" t="str">
        <f t="shared" si="0"/>
        <v>Joanne Conroy</v>
      </c>
      <c r="F62" s="307" t="str">
        <f t="shared" si="1"/>
        <v>v40</v>
      </c>
    </row>
    <row r="63" spans="1:6" ht="13.2" hidden="1">
      <c r="A63" s="307" t="s">
        <v>554</v>
      </c>
      <c r="B63" s="307" t="s">
        <v>552</v>
      </c>
      <c r="C63" s="308">
        <v>27012</v>
      </c>
      <c r="D63" s="307">
        <v>44</v>
      </c>
      <c r="E63" s="307" t="str">
        <f t="shared" si="0"/>
        <v>John Conroy</v>
      </c>
      <c r="F63" s="307" t="str">
        <f t="shared" si="1"/>
        <v>v40</v>
      </c>
    </row>
    <row r="64" spans="1:6" ht="13.2" hidden="1">
      <c r="A64" s="307" t="s">
        <v>555</v>
      </c>
      <c r="B64" s="307" t="s">
        <v>556</v>
      </c>
      <c r="C64" s="308">
        <v>27705</v>
      </c>
      <c r="D64" s="307">
        <v>43</v>
      </c>
      <c r="E64" s="307" t="str">
        <f t="shared" si="0"/>
        <v>Rosemary Cook</v>
      </c>
      <c r="F64" s="307" t="str">
        <f t="shared" si="1"/>
        <v>v40</v>
      </c>
    </row>
    <row r="65" spans="1:6" ht="13.2" hidden="1">
      <c r="A65" s="307" t="s">
        <v>461</v>
      </c>
      <c r="B65" s="307" t="s">
        <v>557</v>
      </c>
      <c r="C65" s="308">
        <v>29816</v>
      </c>
      <c r="D65" s="307">
        <v>37</v>
      </c>
      <c r="E65" s="307" t="str">
        <f t="shared" si="0"/>
        <v>Claire Cooper</v>
      </c>
      <c r="F65" s="307" t="str">
        <f t="shared" si="1"/>
        <v>S</v>
      </c>
    </row>
    <row r="66" spans="1:6" ht="13.2" hidden="1">
      <c r="A66" s="307" t="s">
        <v>495</v>
      </c>
      <c r="B66" s="307" t="s">
        <v>557</v>
      </c>
      <c r="C66" s="308">
        <v>25755</v>
      </c>
      <c r="D66" s="307">
        <v>48</v>
      </c>
      <c r="E66" s="307" t="str">
        <f t="shared" si="0"/>
        <v>Craig Cooper</v>
      </c>
      <c r="F66" s="307" t="str">
        <f t="shared" si="1"/>
        <v>v40</v>
      </c>
    </row>
    <row r="67" spans="1:6" ht="13.2" hidden="1">
      <c r="A67" s="307" t="s">
        <v>626</v>
      </c>
      <c r="B67" s="307" t="s">
        <v>559</v>
      </c>
      <c r="C67" s="308">
        <v>23942</v>
      </c>
      <c r="D67" s="307">
        <v>53</v>
      </c>
      <c r="E67" s="307" t="str">
        <f t="shared" ref="E67:E130" si="2">A67&amp;" "&amp;B67</f>
        <v>David Copping</v>
      </c>
      <c r="F67" s="307" t="str">
        <f t="shared" ref="F67:F130" si="3">IF(D67&lt;40,"S",(IF(D67&lt;50,"v40",IF(D67&lt;60,"v50",IF(D67&lt;70,"V60","v70")))))</f>
        <v>v50</v>
      </c>
    </row>
    <row r="68" spans="1:6" ht="13.2" hidden="1">
      <c r="A68" s="307" t="s">
        <v>560</v>
      </c>
      <c r="B68" s="307" t="s">
        <v>561</v>
      </c>
      <c r="C68" s="308">
        <v>34844</v>
      </c>
      <c r="D68" s="307">
        <v>23</v>
      </c>
      <c r="E68" s="307" t="str">
        <f t="shared" si="2"/>
        <v>Callum Corbett</v>
      </c>
      <c r="F68" s="307" t="str">
        <f t="shared" si="3"/>
        <v>S</v>
      </c>
    </row>
    <row r="69" spans="1:6" ht="13.2" hidden="1">
      <c r="A69" s="307" t="s">
        <v>562</v>
      </c>
      <c r="B69" s="307" t="s">
        <v>563</v>
      </c>
      <c r="C69" s="308">
        <v>32130</v>
      </c>
      <c r="D69" s="307">
        <v>30</v>
      </c>
      <c r="E69" s="307" t="str">
        <f t="shared" si="2"/>
        <v>Frankie Coulthread</v>
      </c>
      <c r="F69" s="307" t="str">
        <f t="shared" si="3"/>
        <v>S</v>
      </c>
    </row>
    <row r="70" spans="1:6" ht="13.2" hidden="1">
      <c r="A70" s="307" t="s">
        <v>564</v>
      </c>
      <c r="B70" s="307" t="s">
        <v>565</v>
      </c>
      <c r="C70" s="308">
        <v>33257</v>
      </c>
      <c r="D70" s="307">
        <v>27</v>
      </c>
      <c r="E70" s="307" t="str">
        <f t="shared" si="2"/>
        <v xml:space="preserve">Chris Coulthread </v>
      </c>
      <c r="F70" s="307" t="str">
        <f t="shared" si="3"/>
        <v>S</v>
      </c>
    </row>
    <row r="71" spans="1:6" ht="13.2" hidden="1">
      <c r="A71" s="307" t="s">
        <v>452</v>
      </c>
      <c r="B71" s="307" t="s">
        <v>563</v>
      </c>
      <c r="C71" s="308">
        <v>19358</v>
      </c>
      <c r="D71" s="307">
        <v>65</v>
      </c>
      <c r="E71" s="307" t="str">
        <f t="shared" si="2"/>
        <v>Paul Coulthread</v>
      </c>
      <c r="F71" s="307" t="str">
        <f t="shared" si="3"/>
        <v>V60</v>
      </c>
    </row>
    <row r="72" spans="1:6" ht="13.2" hidden="1">
      <c r="A72" s="307" t="s">
        <v>452</v>
      </c>
      <c r="B72" s="307" t="s">
        <v>566</v>
      </c>
      <c r="C72" s="308">
        <v>24694</v>
      </c>
      <c r="D72" s="307">
        <v>51</v>
      </c>
      <c r="E72" s="307" t="str">
        <f t="shared" si="2"/>
        <v>Paul Crabtree</v>
      </c>
      <c r="F72" s="307" t="str">
        <f t="shared" si="3"/>
        <v>v50</v>
      </c>
    </row>
    <row r="73" spans="1:6" ht="13.2" hidden="1">
      <c r="A73" s="307" t="s">
        <v>567</v>
      </c>
      <c r="B73" s="307" t="s">
        <v>566</v>
      </c>
      <c r="C73" s="308">
        <v>27266</v>
      </c>
      <c r="D73" s="307">
        <v>44</v>
      </c>
      <c r="E73" s="307" t="str">
        <f t="shared" si="2"/>
        <v>Caren Crabtree</v>
      </c>
      <c r="F73" s="307" t="str">
        <f t="shared" si="3"/>
        <v>v40</v>
      </c>
    </row>
    <row r="74" spans="1:6" ht="13.2" hidden="1">
      <c r="A74" s="307" t="s">
        <v>542</v>
      </c>
      <c r="B74" s="307" t="s">
        <v>568</v>
      </c>
      <c r="C74" s="308">
        <v>32419</v>
      </c>
      <c r="D74" s="307">
        <v>30</v>
      </c>
      <c r="E74" s="307" t="str">
        <f t="shared" si="2"/>
        <v>Heather Crow</v>
      </c>
      <c r="F74" s="307" t="str">
        <f t="shared" si="3"/>
        <v>S</v>
      </c>
    </row>
    <row r="75" spans="1:6" ht="13.2" hidden="1">
      <c r="A75" s="307" t="s">
        <v>570</v>
      </c>
      <c r="B75" s="307" t="s">
        <v>569</v>
      </c>
      <c r="C75" s="308">
        <v>29308</v>
      </c>
      <c r="D75" s="307">
        <v>38</v>
      </c>
      <c r="E75" s="307" t="str">
        <f t="shared" si="2"/>
        <v>Adele Curtis</v>
      </c>
      <c r="F75" s="307" t="str">
        <f t="shared" si="3"/>
        <v>S</v>
      </c>
    </row>
    <row r="76" spans="1:6" ht="13.2" hidden="1">
      <c r="A76" s="307" t="s">
        <v>571</v>
      </c>
      <c r="B76" s="307" t="s">
        <v>569</v>
      </c>
      <c r="C76" s="308">
        <v>22067</v>
      </c>
      <c r="D76" s="307">
        <v>58</v>
      </c>
      <c r="E76" s="307" t="str">
        <f t="shared" si="2"/>
        <v>Steven Anthony Curtis</v>
      </c>
      <c r="F76" s="307" t="str">
        <f t="shared" si="3"/>
        <v>v50</v>
      </c>
    </row>
    <row r="77" spans="1:6" ht="13.2" hidden="1">
      <c r="A77" s="307" t="s">
        <v>573</v>
      </c>
      <c r="B77" s="307" t="s">
        <v>574</v>
      </c>
      <c r="C77" s="308">
        <v>27623</v>
      </c>
      <c r="D77" s="307">
        <v>43</v>
      </c>
      <c r="E77" s="307" t="str">
        <f t="shared" si="2"/>
        <v>Julie Demain</v>
      </c>
      <c r="F77" s="307" t="str">
        <f t="shared" si="3"/>
        <v>v40</v>
      </c>
    </row>
    <row r="78" spans="1:6" ht="13.2" hidden="1">
      <c r="A78" s="307" t="s">
        <v>575</v>
      </c>
      <c r="B78" s="307" t="s">
        <v>576</v>
      </c>
      <c r="C78" s="308">
        <v>26727</v>
      </c>
      <c r="D78" s="307">
        <v>45</v>
      </c>
      <c r="E78" s="307" t="str">
        <f t="shared" si="2"/>
        <v>Mark Denby</v>
      </c>
      <c r="F78" s="307" t="str">
        <f t="shared" si="3"/>
        <v>v40</v>
      </c>
    </row>
    <row r="79" spans="1:6" ht="13.2" hidden="1">
      <c r="A79" s="307" t="s">
        <v>577</v>
      </c>
      <c r="B79" s="307" t="s">
        <v>578</v>
      </c>
      <c r="C79" s="308">
        <v>22149</v>
      </c>
      <c r="D79" s="307">
        <v>58</v>
      </c>
      <c r="E79" s="307" t="str">
        <f t="shared" si="2"/>
        <v>John Andrew Dennis</v>
      </c>
      <c r="F79" s="307" t="str">
        <f t="shared" si="3"/>
        <v>v50</v>
      </c>
    </row>
    <row r="80" spans="1:6" ht="13.2" hidden="1">
      <c r="A80" s="307" t="s">
        <v>443</v>
      </c>
      <c r="B80" s="307" t="s">
        <v>578</v>
      </c>
      <c r="C80" s="308">
        <v>35258</v>
      </c>
      <c r="D80" s="307">
        <v>22</v>
      </c>
      <c r="E80" s="307" t="str">
        <f t="shared" si="2"/>
        <v>George Dennis</v>
      </c>
      <c r="F80" s="307" t="str">
        <f t="shared" si="3"/>
        <v>S</v>
      </c>
    </row>
    <row r="81" spans="1:6" ht="13.2" hidden="1">
      <c r="A81" s="307" t="s">
        <v>579</v>
      </c>
      <c r="B81" s="307" t="s">
        <v>580</v>
      </c>
      <c r="C81" s="308">
        <v>26432</v>
      </c>
      <c r="D81" s="307">
        <v>46</v>
      </c>
      <c r="E81" s="307" t="str">
        <f t="shared" si="2"/>
        <v>Nick Dewell</v>
      </c>
      <c r="F81" s="307" t="str">
        <f t="shared" si="3"/>
        <v>v40</v>
      </c>
    </row>
    <row r="82" spans="1:6" ht="19.2" hidden="1">
      <c r="A82" s="307" t="s">
        <v>582</v>
      </c>
      <c r="B82" s="307" t="s">
        <v>581</v>
      </c>
      <c r="C82" s="308">
        <v>28050</v>
      </c>
      <c r="D82" s="307">
        <v>42</v>
      </c>
      <c r="E82" s="270" t="s">
        <v>399</v>
      </c>
      <c r="F82" s="307" t="str">
        <f t="shared" si="3"/>
        <v>v40</v>
      </c>
    </row>
    <row r="83" spans="1:6" ht="13.2" hidden="1">
      <c r="A83" s="307" t="s">
        <v>550</v>
      </c>
      <c r="B83" s="307" t="s">
        <v>583</v>
      </c>
      <c r="C83" s="308">
        <v>27106</v>
      </c>
      <c r="D83" s="307">
        <v>44</v>
      </c>
      <c r="E83" s="307" t="str">
        <f t="shared" si="2"/>
        <v>Andrew Dickinson</v>
      </c>
      <c r="F83" s="307" t="str">
        <f t="shared" si="3"/>
        <v>v40</v>
      </c>
    </row>
    <row r="84" spans="1:6" ht="13.2" hidden="1">
      <c r="A84" s="307" t="s">
        <v>493</v>
      </c>
      <c r="B84" s="307" t="s">
        <v>584</v>
      </c>
      <c r="C84" s="308">
        <v>24381</v>
      </c>
      <c r="D84" s="307">
        <v>52</v>
      </c>
      <c r="E84" s="307" t="str">
        <f t="shared" si="2"/>
        <v>Emma Dooks</v>
      </c>
      <c r="F84" s="307" t="str">
        <f t="shared" si="3"/>
        <v>v50</v>
      </c>
    </row>
    <row r="85" spans="1:6" ht="13.2" hidden="1">
      <c r="A85" s="307" t="s">
        <v>503</v>
      </c>
      <c r="B85" s="307" t="s">
        <v>585</v>
      </c>
      <c r="C85" s="308">
        <v>28719</v>
      </c>
      <c r="D85" s="307">
        <v>40</v>
      </c>
      <c r="E85" s="307" t="str">
        <f t="shared" si="2"/>
        <v>Sam Downey</v>
      </c>
      <c r="F85" s="307" t="str">
        <f t="shared" si="3"/>
        <v>v40</v>
      </c>
    </row>
    <row r="86" spans="1:6" ht="13.2" hidden="1">
      <c r="A86" s="307" t="s">
        <v>564</v>
      </c>
      <c r="B86" s="307" t="s">
        <v>586</v>
      </c>
      <c r="C86" s="308">
        <v>29492</v>
      </c>
      <c r="D86" s="307">
        <v>38</v>
      </c>
      <c r="E86" s="307" t="str">
        <f t="shared" si="2"/>
        <v>Chris Dring</v>
      </c>
      <c r="F86" s="307" t="str">
        <f t="shared" si="3"/>
        <v>S</v>
      </c>
    </row>
    <row r="87" spans="1:6" ht="13.2" hidden="1">
      <c r="A87" s="307" t="s">
        <v>587</v>
      </c>
      <c r="B87" s="307" t="s">
        <v>588</v>
      </c>
      <c r="C87" s="308">
        <v>19618</v>
      </c>
      <c r="D87" s="307">
        <v>65</v>
      </c>
      <c r="E87" s="307" t="str">
        <f t="shared" si="2"/>
        <v>Adrian Dunbar</v>
      </c>
      <c r="F87" s="307" t="str">
        <f t="shared" si="3"/>
        <v>V60</v>
      </c>
    </row>
    <row r="88" spans="1:6" ht="13.2" hidden="1">
      <c r="A88" s="307" t="s">
        <v>589</v>
      </c>
      <c r="B88" s="307" t="s">
        <v>588</v>
      </c>
      <c r="C88" s="308">
        <v>20413</v>
      </c>
      <c r="D88" s="307">
        <v>63</v>
      </c>
      <c r="E88" s="307" t="str">
        <f t="shared" si="2"/>
        <v>Gill Dunbar</v>
      </c>
      <c r="F88" s="307" t="str">
        <f t="shared" si="3"/>
        <v>V60</v>
      </c>
    </row>
    <row r="89" spans="1:6" ht="13.2" hidden="1">
      <c r="A89" s="307" t="s">
        <v>590</v>
      </c>
      <c r="B89" s="307" t="s">
        <v>533</v>
      </c>
      <c r="C89" s="308">
        <v>22757</v>
      </c>
      <c r="D89" s="307">
        <v>56</v>
      </c>
      <c r="E89" s="307" t="str">
        <f t="shared" si="2"/>
        <v>Judith Ellis</v>
      </c>
      <c r="F89" s="307" t="str">
        <f t="shared" si="3"/>
        <v>v50</v>
      </c>
    </row>
    <row r="90" spans="1:6" ht="13.2" hidden="1">
      <c r="A90" s="307" t="s">
        <v>558</v>
      </c>
      <c r="B90" s="307" t="s">
        <v>591</v>
      </c>
      <c r="C90" s="308">
        <v>28325</v>
      </c>
      <c r="D90" s="307">
        <v>41</v>
      </c>
      <c r="E90" s="307" t="str">
        <f t="shared" si="2"/>
        <v>Dave Evans</v>
      </c>
      <c r="F90" s="307" t="str">
        <f t="shared" si="3"/>
        <v>v40</v>
      </c>
    </row>
    <row r="91" spans="1:6" ht="13.2" hidden="1">
      <c r="A91" s="307" t="s">
        <v>592</v>
      </c>
      <c r="B91" s="307" t="s">
        <v>593</v>
      </c>
      <c r="C91" s="308">
        <v>23389</v>
      </c>
      <c r="D91" s="307">
        <v>54</v>
      </c>
      <c r="E91" s="307" t="str">
        <f t="shared" si="2"/>
        <v xml:space="preserve">Andrew  Eyles </v>
      </c>
      <c r="F91" s="307" t="str">
        <f t="shared" si="3"/>
        <v>v50</v>
      </c>
    </row>
    <row r="92" spans="1:6" ht="13.2" hidden="1">
      <c r="A92" s="307" t="s">
        <v>594</v>
      </c>
      <c r="B92" s="307" t="s">
        <v>595</v>
      </c>
      <c r="C92" s="308">
        <v>23338</v>
      </c>
      <c r="D92" s="307">
        <v>55</v>
      </c>
      <c r="E92" s="307" t="str">
        <f t="shared" si="2"/>
        <v>Russell Fairhurst</v>
      </c>
      <c r="F92" s="307" t="str">
        <f t="shared" si="3"/>
        <v>v50</v>
      </c>
    </row>
    <row r="93" spans="1:6" ht="13.2" hidden="1">
      <c r="A93" s="307" t="s">
        <v>502</v>
      </c>
      <c r="B93" s="307" t="s">
        <v>596</v>
      </c>
      <c r="C93" s="308">
        <v>23573</v>
      </c>
      <c r="D93" s="307">
        <v>54</v>
      </c>
      <c r="E93" s="307" t="str">
        <f t="shared" si="2"/>
        <v>Simon Farrar</v>
      </c>
      <c r="F93" s="307" t="str">
        <f t="shared" si="3"/>
        <v>v50</v>
      </c>
    </row>
    <row r="94" spans="1:6" ht="13.2" hidden="1">
      <c r="A94" s="307" t="s">
        <v>597</v>
      </c>
      <c r="B94" s="307" t="s">
        <v>596</v>
      </c>
      <c r="C94" s="308">
        <v>35828</v>
      </c>
      <c r="D94" s="307">
        <v>20</v>
      </c>
      <c r="E94" s="307" t="str">
        <f t="shared" si="2"/>
        <v>Ben Farrar</v>
      </c>
      <c r="F94" s="307" t="str">
        <f t="shared" si="3"/>
        <v>S</v>
      </c>
    </row>
    <row r="95" spans="1:6" ht="13.2" hidden="1">
      <c r="A95" s="307" t="s">
        <v>598</v>
      </c>
      <c r="B95" s="307" t="s">
        <v>599</v>
      </c>
      <c r="C95" s="308">
        <v>32300</v>
      </c>
      <c r="D95" s="307">
        <v>30</v>
      </c>
      <c r="E95" s="307" t="str">
        <f t="shared" si="2"/>
        <v>Kayleigh Fish</v>
      </c>
      <c r="F95" s="307" t="str">
        <f t="shared" si="3"/>
        <v>S</v>
      </c>
    </row>
    <row r="96" spans="1:6" ht="13.2" hidden="1">
      <c r="A96" s="307" t="s">
        <v>600</v>
      </c>
      <c r="B96" s="307" t="s">
        <v>601</v>
      </c>
      <c r="C96" s="308">
        <v>22060</v>
      </c>
      <c r="D96" s="307">
        <v>58</v>
      </c>
      <c r="E96" s="307" t="str">
        <f t="shared" si="2"/>
        <v>Sally Fretwell</v>
      </c>
      <c r="F96" s="307" t="str">
        <f t="shared" si="3"/>
        <v>v50</v>
      </c>
    </row>
    <row r="97" spans="1:6" ht="13.2" hidden="1">
      <c r="A97" s="307" t="s">
        <v>602</v>
      </c>
      <c r="B97" s="307" t="s">
        <v>601</v>
      </c>
      <c r="C97" s="308">
        <v>20283</v>
      </c>
      <c r="D97" s="307">
        <v>63</v>
      </c>
      <c r="E97" s="307" t="str">
        <f t="shared" si="2"/>
        <v>Des Fretwell</v>
      </c>
      <c r="F97" s="307" t="str">
        <f t="shared" si="3"/>
        <v>V60</v>
      </c>
    </row>
    <row r="98" spans="1:6" ht="13.2" hidden="1">
      <c r="A98" s="307" t="s">
        <v>603</v>
      </c>
      <c r="B98" s="307" t="s">
        <v>604</v>
      </c>
      <c r="C98" s="308">
        <v>27248</v>
      </c>
      <c r="D98" s="307">
        <v>44</v>
      </c>
      <c r="E98" s="307" t="str">
        <f t="shared" si="2"/>
        <v>Rachel Gasior</v>
      </c>
      <c r="F98" s="307" t="str">
        <f t="shared" si="3"/>
        <v>v40</v>
      </c>
    </row>
    <row r="99" spans="1:6" ht="13.2" hidden="1">
      <c r="A99" s="307" t="s">
        <v>553</v>
      </c>
      <c r="B99" s="307" t="s">
        <v>605</v>
      </c>
      <c r="C99" s="308">
        <v>25200</v>
      </c>
      <c r="D99" s="307">
        <v>49</v>
      </c>
      <c r="E99" s="307" t="str">
        <f t="shared" si="2"/>
        <v>Joanne Gaunt</v>
      </c>
      <c r="F99" s="307" t="str">
        <f t="shared" si="3"/>
        <v>v40</v>
      </c>
    </row>
    <row r="100" spans="1:6" ht="13.2" hidden="1">
      <c r="A100" s="307" t="s">
        <v>606</v>
      </c>
      <c r="B100" s="307" t="s">
        <v>607</v>
      </c>
      <c r="C100" s="308">
        <v>22432</v>
      </c>
      <c r="D100" s="307">
        <v>57</v>
      </c>
      <c r="E100" s="307" t="str">
        <f t="shared" si="2"/>
        <v>Trisha Gavins</v>
      </c>
      <c r="F100" s="307" t="str">
        <f t="shared" si="3"/>
        <v>v50</v>
      </c>
    </row>
    <row r="101" spans="1:6" ht="13.2" hidden="1">
      <c r="A101" s="307" t="s">
        <v>608</v>
      </c>
      <c r="B101" s="307" t="s">
        <v>607</v>
      </c>
      <c r="C101" s="308">
        <v>21953</v>
      </c>
      <c r="D101" s="307">
        <v>58</v>
      </c>
      <c r="E101" s="307" t="str">
        <f t="shared" si="2"/>
        <v>Alistair Gavins</v>
      </c>
      <c r="F101" s="307" t="str">
        <f t="shared" si="3"/>
        <v>v50</v>
      </c>
    </row>
    <row r="102" spans="1:6" ht="13.2" hidden="1">
      <c r="A102" s="307" t="s">
        <v>610</v>
      </c>
      <c r="B102" s="307" t="s">
        <v>609</v>
      </c>
      <c r="C102" s="308">
        <v>25890</v>
      </c>
      <c r="D102" s="307">
        <v>48</v>
      </c>
      <c r="E102" s="307" t="str">
        <f t="shared" si="2"/>
        <v>Asad Ghafoor</v>
      </c>
      <c r="F102" s="307" t="str">
        <f t="shared" si="3"/>
        <v>v40</v>
      </c>
    </row>
    <row r="103" spans="1:6" ht="13.2" hidden="1">
      <c r="A103" s="307" t="s">
        <v>611</v>
      </c>
      <c r="B103" s="307" t="s">
        <v>612</v>
      </c>
      <c r="C103" s="308">
        <v>25936</v>
      </c>
      <c r="D103" s="307">
        <v>47</v>
      </c>
      <c r="E103" s="307" t="str">
        <f t="shared" si="2"/>
        <v>Debbie Gibbs</v>
      </c>
      <c r="F103" s="307" t="str">
        <f t="shared" si="3"/>
        <v>v40</v>
      </c>
    </row>
    <row r="104" spans="1:6" ht="13.2" hidden="1">
      <c r="A104" s="307" t="s">
        <v>613</v>
      </c>
      <c r="B104" s="307" t="s">
        <v>614</v>
      </c>
      <c r="C104" s="308">
        <v>24183</v>
      </c>
      <c r="D104" s="307">
        <v>52</v>
      </c>
      <c r="E104" s="307" t="str">
        <f t="shared" si="2"/>
        <v>Fiona Gostling</v>
      </c>
      <c r="F104" s="307" t="str">
        <f t="shared" si="3"/>
        <v>v50</v>
      </c>
    </row>
    <row r="105" spans="1:6" ht="13.2" hidden="1">
      <c r="A105" s="307" t="s">
        <v>615</v>
      </c>
      <c r="B105" s="307" t="s">
        <v>616</v>
      </c>
      <c r="C105" s="308">
        <v>19156</v>
      </c>
      <c r="D105" s="307">
        <v>66</v>
      </c>
      <c r="E105" s="307" t="str">
        <f t="shared" si="2"/>
        <v>Linda Green</v>
      </c>
      <c r="F105" s="307" t="str">
        <f t="shared" si="3"/>
        <v>V60</v>
      </c>
    </row>
    <row r="106" spans="1:6" ht="13.2" hidden="1">
      <c r="A106" s="307" t="s">
        <v>550</v>
      </c>
      <c r="B106" s="307" t="s">
        <v>616</v>
      </c>
      <c r="C106" s="308">
        <v>18837</v>
      </c>
      <c r="D106" s="307">
        <v>67</v>
      </c>
      <c r="E106" s="307" t="str">
        <f t="shared" si="2"/>
        <v>Andrew Green</v>
      </c>
      <c r="F106" s="307" t="str">
        <f t="shared" si="3"/>
        <v>V60</v>
      </c>
    </row>
    <row r="107" spans="1:6" ht="13.2" hidden="1">
      <c r="A107" s="307" t="s">
        <v>502</v>
      </c>
      <c r="B107" s="307" t="s">
        <v>617</v>
      </c>
      <c r="C107" s="308">
        <v>26340</v>
      </c>
      <c r="D107" s="307">
        <v>46</v>
      </c>
      <c r="E107" s="307" t="str">
        <f t="shared" si="2"/>
        <v>Simon Greening</v>
      </c>
      <c r="F107" s="307" t="str">
        <f t="shared" si="3"/>
        <v>v40</v>
      </c>
    </row>
    <row r="108" spans="1:6" ht="13.2" hidden="1">
      <c r="A108" s="307" t="s">
        <v>613</v>
      </c>
      <c r="B108" s="307" t="s">
        <v>617</v>
      </c>
      <c r="C108" s="308">
        <v>25901</v>
      </c>
      <c r="D108" s="307">
        <v>48</v>
      </c>
      <c r="E108" s="307" t="str">
        <f t="shared" si="2"/>
        <v>Fiona Greening</v>
      </c>
      <c r="F108" s="307" t="str">
        <f t="shared" si="3"/>
        <v>v40</v>
      </c>
    </row>
    <row r="109" spans="1:6" ht="13.2" hidden="1">
      <c r="A109" s="307" t="s">
        <v>618</v>
      </c>
      <c r="B109" s="307" t="s">
        <v>619</v>
      </c>
      <c r="C109" s="308">
        <v>23741</v>
      </c>
      <c r="D109" s="307">
        <v>53</v>
      </c>
      <c r="E109" s="307" t="str">
        <f t="shared" si="2"/>
        <v>Adie Greenwood</v>
      </c>
      <c r="F109" s="307" t="str">
        <f t="shared" si="3"/>
        <v>v50</v>
      </c>
    </row>
    <row r="110" spans="1:6" ht="13.2" hidden="1">
      <c r="A110" s="307" t="s">
        <v>622</v>
      </c>
      <c r="B110" s="307" t="s">
        <v>621</v>
      </c>
      <c r="C110" s="308">
        <v>30510</v>
      </c>
      <c r="D110" s="307">
        <v>35</v>
      </c>
      <c r="E110" s="307" t="str">
        <f t="shared" si="2"/>
        <v>Michael Griffiths</v>
      </c>
      <c r="F110" s="307" t="str">
        <f t="shared" si="3"/>
        <v>S</v>
      </c>
    </row>
    <row r="111" spans="1:6" ht="13.2" hidden="1">
      <c r="A111" s="307" t="s">
        <v>623</v>
      </c>
      <c r="B111" s="307" t="s">
        <v>624</v>
      </c>
      <c r="C111" s="308">
        <v>25081</v>
      </c>
      <c r="D111" s="307">
        <v>50</v>
      </c>
      <c r="E111" s="307" t="str">
        <f t="shared" si="2"/>
        <v>Marko Gvero</v>
      </c>
      <c r="F111" s="307" t="str">
        <f t="shared" si="3"/>
        <v>v50</v>
      </c>
    </row>
    <row r="112" spans="1:6" ht="13.2" hidden="1">
      <c r="A112" s="307" t="s">
        <v>463</v>
      </c>
      <c r="B112" s="307" t="s">
        <v>625</v>
      </c>
      <c r="C112" s="308">
        <v>33978</v>
      </c>
      <c r="D112" s="307">
        <v>25</v>
      </c>
      <c r="E112" s="307" t="str">
        <f t="shared" si="2"/>
        <v>Katie Hainsworth</v>
      </c>
      <c r="F112" s="307" t="str">
        <f t="shared" si="3"/>
        <v>S</v>
      </c>
    </row>
    <row r="113" spans="1:6" ht="13.2" hidden="1">
      <c r="A113" s="307" t="s">
        <v>626</v>
      </c>
      <c r="B113" s="307" t="s">
        <v>627</v>
      </c>
      <c r="C113" s="308">
        <v>22820</v>
      </c>
      <c r="D113" s="307">
        <v>56</v>
      </c>
      <c r="E113" s="307" t="str">
        <f t="shared" si="2"/>
        <v>David Hamer</v>
      </c>
      <c r="F113" s="307" t="str">
        <f t="shared" si="3"/>
        <v>v50</v>
      </c>
    </row>
    <row r="114" spans="1:6" ht="13.2" hidden="1">
      <c r="A114" s="307" t="s">
        <v>554</v>
      </c>
      <c r="B114" s="307" t="s">
        <v>628</v>
      </c>
      <c r="C114" s="308">
        <v>24544</v>
      </c>
      <c r="D114" s="307">
        <v>51</v>
      </c>
      <c r="E114" s="307" t="str">
        <f t="shared" si="2"/>
        <v>John Hancox</v>
      </c>
      <c r="F114" s="307" t="str">
        <f t="shared" si="3"/>
        <v>v50</v>
      </c>
    </row>
    <row r="115" spans="1:6" ht="13.2" hidden="1">
      <c r="A115" s="307" t="s">
        <v>630</v>
      </c>
      <c r="B115" s="307" t="s">
        <v>629</v>
      </c>
      <c r="C115" s="308">
        <v>28951</v>
      </c>
      <c r="D115" s="307">
        <v>39</v>
      </c>
      <c r="E115" s="307" t="str">
        <f t="shared" si="2"/>
        <v>Lisa Hanks</v>
      </c>
      <c r="F115" s="307" t="str">
        <f t="shared" si="3"/>
        <v>S</v>
      </c>
    </row>
    <row r="116" spans="1:6" ht="13.2" hidden="1">
      <c r="A116" s="307" t="s">
        <v>893</v>
      </c>
      <c r="B116" s="307" t="s">
        <v>631</v>
      </c>
      <c r="C116" s="308">
        <v>27364</v>
      </c>
      <c r="D116" s="307">
        <v>44</v>
      </c>
      <c r="E116" s="307" t="str">
        <f>A116&amp;" "&amp;B116</f>
        <v>Ayan Hardaker</v>
      </c>
      <c r="F116" s="307" t="str">
        <f t="shared" si="3"/>
        <v>v40</v>
      </c>
    </row>
    <row r="117" spans="1:6" ht="13.2" hidden="1">
      <c r="A117" s="307" t="s">
        <v>550</v>
      </c>
      <c r="B117" s="307" t="s">
        <v>631</v>
      </c>
      <c r="C117" s="308">
        <v>27950</v>
      </c>
      <c r="D117" s="307">
        <v>42</v>
      </c>
      <c r="E117" s="307" t="str">
        <f t="shared" si="2"/>
        <v>Andrew Hardaker</v>
      </c>
      <c r="F117" s="307" t="str">
        <f t="shared" si="3"/>
        <v>v40</v>
      </c>
    </row>
    <row r="118" spans="1:6" ht="13.2" hidden="1">
      <c r="A118" s="307" t="s">
        <v>632</v>
      </c>
      <c r="B118" s="307" t="s">
        <v>633</v>
      </c>
      <c r="C118" s="308">
        <v>25801</v>
      </c>
      <c r="D118" s="307">
        <v>48</v>
      </c>
      <c r="E118" s="307" t="str">
        <f t="shared" si="2"/>
        <v>Beverley Hardie</v>
      </c>
      <c r="F118" s="307" t="str">
        <f t="shared" si="3"/>
        <v>v40</v>
      </c>
    </row>
    <row r="119" spans="1:6" ht="13.2" hidden="1">
      <c r="A119" s="307" t="s">
        <v>446</v>
      </c>
      <c r="B119" s="307" t="s">
        <v>633</v>
      </c>
      <c r="C119" s="308">
        <v>23630</v>
      </c>
      <c r="D119" s="307">
        <v>54</v>
      </c>
      <c r="E119" s="307" t="str">
        <f t="shared" si="2"/>
        <v>Fraser Hardie</v>
      </c>
      <c r="F119" s="307" t="str">
        <f t="shared" si="3"/>
        <v>v50</v>
      </c>
    </row>
    <row r="120" spans="1:6" ht="13.2" hidden="1">
      <c r="A120" s="307" t="s">
        <v>635</v>
      </c>
      <c r="B120" s="307" t="s">
        <v>634</v>
      </c>
      <c r="C120" s="308">
        <v>28277</v>
      </c>
      <c r="D120" s="307">
        <v>41</v>
      </c>
      <c r="E120" s="307" t="str">
        <f t="shared" si="2"/>
        <v>Kelly Harris</v>
      </c>
      <c r="F120" s="307" t="str">
        <f t="shared" si="3"/>
        <v>v40</v>
      </c>
    </row>
    <row r="121" spans="1:6" ht="13.2" hidden="1">
      <c r="A121" s="307" t="s">
        <v>518</v>
      </c>
      <c r="B121" s="307" t="s">
        <v>636</v>
      </c>
      <c r="C121" s="308">
        <v>24833</v>
      </c>
      <c r="D121" s="307">
        <v>50</v>
      </c>
      <c r="E121" s="307" t="str">
        <f t="shared" si="2"/>
        <v>Amanda Harrison</v>
      </c>
      <c r="F121" s="307" t="str">
        <f t="shared" si="3"/>
        <v>v50</v>
      </c>
    </row>
    <row r="122" spans="1:6" ht="13.2" hidden="1">
      <c r="A122" s="307" t="s">
        <v>637</v>
      </c>
      <c r="B122" s="307" t="s">
        <v>638</v>
      </c>
      <c r="C122" s="308">
        <v>26627</v>
      </c>
      <c r="D122" s="307">
        <v>46</v>
      </c>
      <c r="E122" s="307" t="str">
        <f t="shared" si="2"/>
        <v>Rick Harwood</v>
      </c>
      <c r="F122" s="307" t="str">
        <f t="shared" si="3"/>
        <v>v40</v>
      </c>
    </row>
    <row r="123" spans="1:6" ht="13.2" hidden="1">
      <c r="A123" s="307" t="s">
        <v>564</v>
      </c>
      <c r="B123" s="307" t="s">
        <v>639</v>
      </c>
      <c r="C123" s="308">
        <v>24820</v>
      </c>
      <c r="D123" s="307">
        <v>50</v>
      </c>
      <c r="E123" s="307" t="str">
        <f t="shared" si="2"/>
        <v>Chris Heaton</v>
      </c>
      <c r="F123" s="307" t="str">
        <f t="shared" si="3"/>
        <v>v50</v>
      </c>
    </row>
    <row r="124" spans="1:6" ht="13.2" hidden="1">
      <c r="A124" s="307" t="s">
        <v>640</v>
      </c>
      <c r="B124" s="307" t="s">
        <v>641</v>
      </c>
      <c r="C124" s="308">
        <v>36864</v>
      </c>
      <c r="D124" s="307">
        <v>18</v>
      </c>
      <c r="E124" s="307" t="str">
        <f t="shared" si="2"/>
        <v>Cydney Hill</v>
      </c>
      <c r="F124" s="307" t="str">
        <f t="shared" si="3"/>
        <v>S</v>
      </c>
    </row>
    <row r="125" spans="1:6" ht="13.2" hidden="1">
      <c r="A125" s="307" t="s">
        <v>642</v>
      </c>
      <c r="B125" s="307" t="s">
        <v>643</v>
      </c>
      <c r="C125" s="308">
        <v>18418</v>
      </c>
      <c r="D125" s="307">
        <v>68</v>
      </c>
      <c r="E125" s="307" t="str">
        <f t="shared" si="2"/>
        <v>Richard John Hindle</v>
      </c>
      <c r="F125" s="307" t="str">
        <f t="shared" si="3"/>
        <v>V60</v>
      </c>
    </row>
    <row r="126" spans="1:6" ht="13.2" hidden="1">
      <c r="A126" s="307" t="s">
        <v>452</v>
      </c>
      <c r="B126" s="307" t="s">
        <v>643</v>
      </c>
      <c r="C126" s="308">
        <v>22953</v>
      </c>
      <c r="D126" s="307">
        <v>56</v>
      </c>
      <c r="E126" s="307" t="str">
        <f t="shared" si="2"/>
        <v>Paul Hindle</v>
      </c>
      <c r="F126" s="307" t="str">
        <f t="shared" si="3"/>
        <v>v50</v>
      </c>
    </row>
    <row r="127" spans="1:6" ht="13.2" hidden="1">
      <c r="A127" s="307" t="s">
        <v>644</v>
      </c>
      <c r="B127" s="307" t="s">
        <v>645</v>
      </c>
      <c r="C127" s="308">
        <v>19719</v>
      </c>
      <c r="D127" s="307">
        <v>64</v>
      </c>
      <c r="E127" s="307" t="str">
        <f t="shared" si="2"/>
        <v>Mary Hodgkiss</v>
      </c>
      <c r="F127" s="307" t="str">
        <f t="shared" si="3"/>
        <v>V60</v>
      </c>
    </row>
    <row r="128" spans="1:6" ht="13.2" hidden="1">
      <c r="A128" s="307" t="s">
        <v>646</v>
      </c>
      <c r="B128" s="307" t="s">
        <v>647</v>
      </c>
      <c r="C128" s="308">
        <v>30301</v>
      </c>
      <c r="D128" s="307">
        <v>35</v>
      </c>
      <c r="E128" s="307" t="str">
        <f t="shared" si="2"/>
        <v>Tracey Hodgson</v>
      </c>
      <c r="F128" s="307" t="str">
        <f t="shared" si="3"/>
        <v>S</v>
      </c>
    </row>
    <row r="129" spans="1:6" ht="13.2" hidden="1">
      <c r="A129" s="307" t="s">
        <v>480</v>
      </c>
      <c r="B129" s="307" t="s">
        <v>648</v>
      </c>
      <c r="C129" s="308">
        <v>29936</v>
      </c>
      <c r="D129" s="307">
        <v>36</v>
      </c>
      <c r="E129" s="307" t="str">
        <f t="shared" si="2"/>
        <v>Victoria Holgate Smith</v>
      </c>
      <c r="F129" s="307" t="str">
        <f t="shared" si="3"/>
        <v>S</v>
      </c>
    </row>
    <row r="130" spans="1:6" ht="13.2" hidden="1">
      <c r="A130" s="307" t="s">
        <v>649</v>
      </c>
      <c r="B130" s="307" t="s">
        <v>650</v>
      </c>
      <c r="C130" s="308">
        <v>24111</v>
      </c>
      <c r="D130" s="307">
        <v>52</v>
      </c>
      <c r="E130" s="307" t="str">
        <f t="shared" si="2"/>
        <v>Ann Hopkinson</v>
      </c>
      <c r="F130" s="307" t="str">
        <f t="shared" si="3"/>
        <v>v50</v>
      </c>
    </row>
    <row r="131" spans="1:6" ht="19.2" hidden="1">
      <c r="A131" s="307" t="s">
        <v>651</v>
      </c>
      <c r="B131" s="307" t="s">
        <v>650</v>
      </c>
      <c r="C131" s="308">
        <v>25765</v>
      </c>
      <c r="D131" s="307">
        <v>48</v>
      </c>
      <c r="E131" s="264" t="s">
        <v>93</v>
      </c>
      <c r="F131" s="307" t="str">
        <f t="shared" ref="F131:F194" si="4">IF(D131&lt;40,"S",(IF(D131&lt;50,"v40",IF(D131&lt;60,"v50",IF(D131&lt;70,"V60","v70")))))</f>
        <v>v40</v>
      </c>
    </row>
    <row r="132" spans="1:6" ht="19.2">
      <c r="A132" s="307" t="s">
        <v>626</v>
      </c>
      <c r="B132" s="307" t="s">
        <v>652</v>
      </c>
      <c r="C132" s="308">
        <v>24000</v>
      </c>
      <c r="D132" s="307">
        <v>53</v>
      </c>
      <c r="E132" s="264" t="s">
        <v>895</v>
      </c>
      <c r="F132" s="307" t="str">
        <f t="shared" si="4"/>
        <v>v50</v>
      </c>
    </row>
    <row r="133" spans="1:6" ht="13.2">
      <c r="A133" s="307" t="s">
        <v>653</v>
      </c>
      <c r="B133" s="307" t="s">
        <v>654</v>
      </c>
      <c r="C133" s="308">
        <v>28429</v>
      </c>
      <c r="D133" s="307">
        <v>41</v>
      </c>
      <c r="E133" s="307" t="str">
        <f t="shared" ref="E133:E194" si="5">A133&amp;" "&amp;B133</f>
        <v>Matt House</v>
      </c>
      <c r="F133" s="307" t="str">
        <f t="shared" si="4"/>
        <v>v40</v>
      </c>
    </row>
    <row r="134" spans="1:6" ht="13.2" hidden="1">
      <c r="A134" s="307" t="s">
        <v>655</v>
      </c>
      <c r="B134" s="307" t="s">
        <v>656</v>
      </c>
      <c r="C134" s="308">
        <v>29843</v>
      </c>
      <c r="D134" s="307">
        <v>37</v>
      </c>
      <c r="E134" s="307" t="str">
        <f t="shared" si="5"/>
        <v>Christopher Howe</v>
      </c>
      <c r="F134" s="307" t="str">
        <f t="shared" si="4"/>
        <v>S</v>
      </c>
    </row>
    <row r="135" spans="1:6" ht="13.2" hidden="1">
      <c r="A135" s="307" t="s">
        <v>657</v>
      </c>
      <c r="B135" s="307" t="s">
        <v>658</v>
      </c>
      <c r="C135" s="308">
        <v>19847</v>
      </c>
      <c r="D135" s="307">
        <v>64</v>
      </c>
      <c r="E135" s="307" t="str">
        <f t="shared" si="5"/>
        <v>Carolyn Howell</v>
      </c>
      <c r="F135" s="307" t="str">
        <f t="shared" si="4"/>
        <v>V60</v>
      </c>
    </row>
    <row r="136" spans="1:6" ht="13.2" hidden="1">
      <c r="A136" s="307" t="s">
        <v>659</v>
      </c>
      <c r="B136" s="307" t="s">
        <v>660</v>
      </c>
      <c r="C136" s="308">
        <v>30807</v>
      </c>
      <c r="D136" s="307">
        <v>34</v>
      </c>
      <c r="E136" s="307" t="str">
        <f t="shared" si="5"/>
        <v>Lorna Hubbard</v>
      </c>
      <c r="F136" s="307" t="str">
        <f t="shared" si="4"/>
        <v>S</v>
      </c>
    </row>
    <row r="137" spans="1:6" ht="13.2" hidden="1">
      <c r="A137" s="307" t="s">
        <v>468</v>
      </c>
      <c r="B137" s="307" t="s">
        <v>661</v>
      </c>
      <c r="C137" s="308">
        <v>25442</v>
      </c>
      <c r="D137" s="307">
        <v>49</v>
      </c>
      <c r="E137" s="307" t="str">
        <f t="shared" si="5"/>
        <v>Robert Hudson</v>
      </c>
      <c r="F137" s="307" t="str">
        <f t="shared" si="4"/>
        <v>v40</v>
      </c>
    </row>
    <row r="138" spans="1:6" ht="13.2" hidden="1">
      <c r="A138" s="307" t="s">
        <v>662</v>
      </c>
      <c r="B138" s="307" t="s">
        <v>661</v>
      </c>
      <c r="C138" s="308">
        <v>25311</v>
      </c>
      <c r="D138" s="307">
        <v>49</v>
      </c>
      <c r="E138" s="307" t="str">
        <f t="shared" si="5"/>
        <v>Sharon Hudson</v>
      </c>
      <c r="F138" s="307" t="str">
        <f t="shared" si="4"/>
        <v>v40</v>
      </c>
    </row>
    <row r="139" spans="1:6" ht="13.2" hidden="1">
      <c r="A139" s="307" t="s">
        <v>663</v>
      </c>
      <c r="B139" s="307" t="s">
        <v>664</v>
      </c>
      <c r="C139" s="308">
        <v>35323</v>
      </c>
      <c r="D139" s="307">
        <v>22</v>
      </c>
      <c r="E139" s="307" t="str">
        <f t="shared" si="5"/>
        <v>Hannah Ingham</v>
      </c>
      <c r="F139" s="307" t="str">
        <f t="shared" si="4"/>
        <v>S</v>
      </c>
    </row>
    <row r="140" spans="1:6" ht="13.2" hidden="1">
      <c r="A140" s="307" t="s">
        <v>665</v>
      </c>
      <c r="B140" s="307" t="s">
        <v>666</v>
      </c>
      <c r="C140" s="308">
        <v>20348</v>
      </c>
      <c r="D140" s="307">
        <v>63</v>
      </c>
      <c r="E140" s="307" t="str">
        <f t="shared" si="5"/>
        <v>Laura Jackson</v>
      </c>
      <c r="F140" s="307" t="str">
        <f t="shared" si="4"/>
        <v>V60</v>
      </c>
    </row>
    <row r="141" spans="1:6" ht="13.2" hidden="1">
      <c r="A141" s="307" t="s">
        <v>550</v>
      </c>
      <c r="B141" s="307" t="s">
        <v>666</v>
      </c>
      <c r="C141" s="308">
        <v>25884</v>
      </c>
      <c r="D141" s="307">
        <v>48</v>
      </c>
      <c r="E141" s="307" t="str">
        <f t="shared" si="5"/>
        <v>Andrew Jackson</v>
      </c>
      <c r="F141" s="307" t="str">
        <f t="shared" si="4"/>
        <v>v40</v>
      </c>
    </row>
    <row r="142" spans="1:6" ht="13.2" hidden="1">
      <c r="A142" s="307" t="s">
        <v>667</v>
      </c>
      <c r="B142" s="307" t="s">
        <v>666</v>
      </c>
      <c r="C142" s="308">
        <v>25720</v>
      </c>
      <c r="D142" s="307">
        <v>48</v>
      </c>
      <c r="E142" s="307" t="str">
        <f t="shared" si="5"/>
        <v>Helen Jackson</v>
      </c>
      <c r="F142" s="307" t="str">
        <f t="shared" si="4"/>
        <v>v40</v>
      </c>
    </row>
    <row r="143" spans="1:6" ht="13.2" hidden="1">
      <c r="A143" s="307" t="s">
        <v>620</v>
      </c>
      <c r="B143" s="307" t="s">
        <v>666</v>
      </c>
      <c r="C143" s="308">
        <v>36374</v>
      </c>
      <c r="D143" s="307">
        <v>19</v>
      </c>
      <c r="E143" s="307" t="str">
        <f t="shared" si="5"/>
        <v>Jacob Jackson</v>
      </c>
      <c r="F143" s="307" t="str">
        <f t="shared" si="4"/>
        <v>S</v>
      </c>
    </row>
    <row r="144" spans="1:6" ht="13.2" hidden="1">
      <c r="A144" s="307" t="s">
        <v>502</v>
      </c>
      <c r="B144" s="307" t="s">
        <v>666</v>
      </c>
      <c r="C144" s="308">
        <v>25715</v>
      </c>
      <c r="D144" s="307">
        <v>48</v>
      </c>
      <c r="E144" s="307" t="str">
        <f t="shared" si="5"/>
        <v>Simon Jackson</v>
      </c>
      <c r="F144" s="307" t="str">
        <f t="shared" si="4"/>
        <v>v40</v>
      </c>
    </row>
    <row r="145" spans="1:6" ht="13.2" hidden="1">
      <c r="A145" s="307" t="s">
        <v>668</v>
      </c>
      <c r="B145" s="307" t="s">
        <v>669</v>
      </c>
      <c r="C145" s="308">
        <v>26217</v>
      </c>
      <c r="D145" s="307">
        <v>47</v>
      </c>
      <c r="E145" s="307" t="str">
        <f t="shared" si="5"/>
        <v>Carl Jenkinson</v>
      </c>
      <c r="F145" s="307" t="str">
        <f t="shared" si="4"/>
        <v>v40</v>
      </c>
    </row>
    <row r="146" spans="1:6" ht="13.2" hidden="1">
      <c r="A146" s="307" t="s">
        <v>670</v>
      </c>
      <c r="B146" s="307" t="s">
        <v>671</v>
      </c>
      <c r="C146" s="308">
        <v>23238</v>
      </c>
      <c r="D146" s="307">
        <v>55</v>
      </c>
      <c r="E146" s="307" t="str">
        <f t="shared" si="5"/>
        <v>Jane Johnson</v>
      </c>
      <c r="F146" s="307" t="str">
        <f t="shared" si="4"/>
        <v>v50</v>
      </c>
    </row>
    <row r="147" spans="1:6" ht="13.2" hidden="1">
      <c r="A147" s="307" t="s">
        <v>672</v>
      </c>
      <c r="B147" s="307" t="s">
        <v>671</v>
      </c>
      <c r="C147" s="308">
        <v>32847</v>
      </c>
      <c r="D147" s="307">
        <v>29</v>
      </c>
      <c r="E147" s="307" t="str">
        <f t="shared" si="5"/>
        <v>John-Henry Johnson</v>
      </c>
      <c r="F147" s="307" t="str">
        <f t="shared" si="4"/>
        <v>S</v>
      </c>
    </row>
    <row r="148" spans="1:6" ht="13.2" hidden="1">
      <c r="A148" s="307" t="s">
        <v>673</v>
      </c>
      <c r="B148" s="307" t="s">
        <v>674</v>
      </c>
      <c r="C148" s="308">
        <v>34395</v>
      </c>
      <c r="D148" s="307">
        <v>24</v>
      </c>
      <c r="E148" s="307" t="str">
        <f t="shared" si="5"/>
        <v>Jordan Jolley</v>
      </c>
      <c r="F148" s="307" t="str">
        <f t="shared" si="4"/>
        <v>S</v>
      </c>
    </row>
    <row r="149" spans="1:6" ht="13.2" hidden="1">
      <c r="A149" s="307" t="s">
        <v>655</v>
      </c>
      <c r="B149" s="307" t="s">
        <v>675</v>
      </c>
      <c r="C149" s="308">
        <v>19268</v>
      </c>
      <c r="D149" s="307">
        <v>66</v>
      </c>
      <c r="E149" s="307" t="str">
        <f t="shared" si="5"/>
        <v>Christopher Jones</v>
      </c>
      <c r="F149" s="307" t="str">
        <f t="shared" si="4"/>
        <v>V60</v>
      </c>
    </row>
    <row r="150" spans="1:6" ht="13.2" hidden="1">
      <c r="A150" s="307" t="s">
        <v>553</v>
      </c>
      <c r="B150" s="307" t="s">
        <v>673</v>
      </c>
      <c r="C150" s="308">
        <v>28814</v>
      </c>
      <c r="D150" s="307">
        <v>40</v>
      </c>
      <c r="E150" s="307" t="str">
        <f t="shared" si="5"/>
        <v>Joanne Jordan</v>
      </c>
      <c r="F150" s="307" t="str">
        <f t="shared" si="4"/>
        <v>v40</v>
      </c>
    </row>
    <row r="151" spans="1:6" ht="13.2" hidden="1">
      <c r="A151" s="307" t="s">
        <v>676</v>
      </c>
      <c r="B151" s="307" t="s">
        <v>677</v>
      </c>
      <c r="C151" s="308">
        <v>21378</v>
      </c>
      <c r="D151" s="307">
        <v>60</v>
      </c>
      <c r="E151" s="307" t="str">
        <f t="shared" si="5"/>
        <v>Trevor F Kearton</v>
      </c>
      <c r="F151" s="307" t="str">
        <f t="shared" si="4"/>
        <v>V60</v>
      </c>
    </row>
    <row r="152" spans="1:6" ht="13.2" hidden="1">
      <c r="A152" s="307" t="s">
        <v>678</v>
      </c>
      <c r="B152" s="307" t="s">
        <v>679</v>
      </c>
      <c r="C152" s="308">
        <v>29429</v>
      </c>
      <c r="D152" s="307">
        <v>38</v>
      </c>
      <c r="E152" s="307" t="str">
        <f t="shared" si="5"/>
        <v>Chloe Keir</v>
      </c>
      <c r="F152" s="307" t="str">
        <f t="shared" si="4"/>
        <v>S</v>
      </c>
    </row>
    <row r="153" spans="1:6" ht="13.2" hidden="1">
      <c r="A153" s="307" t="s">
        <v>670</v>
      </c>
      <c r="B153" s="307" t="s">
        <v>680</v>
      </c>
      <c r="C153" s="308">
        <v>24462</v>
      </c>
      <c r="D153" s="307">
        <v>51</v>
      </c>
      <c r="E153" s="307" t="str">
        <f t="shared" si="5"/>
        <v>Jane Kellett</v>
      </c>
      <c r="F153" s="307" t="str">
        <f t="shared" si="4"/>
        <v>v50</v>
      </c>
    </row>
    <row r="154" spans="1:6" ht="13.2" hidden="1">
      <c r="A154" s="307" t="s">
        <v>527</v>
      </c>
      <c r="B154" s="307" t="s">
        <v>635</v>
      </c>
      <c r="C154" s="308">
        <v>27329</v>
      </c>
      <c r="D154" s="307">
        <v>44</v>
      </c>
      <c r="E154" s="307" t="str">
        <f t="shared" si="5"/>
        <v>Tina Kelly</v>
      </c>
      <c r="F154" s="307" t="str">
        <f t="shared" si="4"/>
        <v>v40</v>
      </c>
    </row>
    <row r="155" spans="1:6" ht="13.2" hidden="1">
      <c r="A155" s="307" t="s">
        <v>447</v>
      </c>
      <c r="B155" s="307" t="s">
        <v>635</v>
      </c>
      <c r="C155" s="308">
        <v>32045</v>
      </c>
      <c r="D155" s="307">
        <v>31</v>
      </c>
      <c r="E155" s="307" t="str">
        <f t="shared" si="5"/>
        <v>James Kelly</v>
      </c>
      <c r="F155" s="307" t="str">
        <f t="shared" si="4"/>
        <v>S</v>
      </c>
    </row>
    <row r="156" spans="1:6" ht="13.2" hidden="1">
      <c r="A156" s="307" t="s">
        <v>452</v>
      </c>
      <c r="B156" s="307" t="s">
        <v>681</v>
      </c>
      <c r="C156" s="308">
        <v>25235</v>
      </c>
      <c r="D156" s="307">
        <v>49</v>
      </c>
      <c r="E156" s="307" t="str">
        <f t="shared" si="5"/>
        <v>Paul King</v>
      </c>
      <c r="F156" s="307" t="str">
        <f t="shared" si="4"/>
        <v>v40</v>
      </c>
    </row>
    <row r="157" spans="1:6" ht="13.2" hidden="1">
      <c r="A157" s="307" t="s">
        <v>683</v>
      </c>
      <c r="B157" s="307" t="s">
        <v>682</v>
      </c>
      <c r="C157" s="308">
        <v>24248</v>
      </c>
      <c r="D157" s="307">
        <v>52</v>
      </c>
      <c r="E157" s="307" t="str">
        <f t="shared" si="5"/>
        <v>Jackie Kirton</v>
      </c>
      <c r="F157" s="307" t="str">
        <f t="shared" si="4"/>
        <v>v50</v>
      </c>
    </row>
    <row r="158" spans="1:6" ht="13.2" hidden="1">
      <c r="A158" s="307" t="s">
        <v>445</v>
      </c>
      <c r="B158" s="307" t="s">
        <v>682</v>
      </c>
      <c r="C158" s="308">
        <v>24215</v>
      </c>
      <c r="D158" s="307">
        <v>52</v>
      </c>
      <c r="E158" s="307" t="str">
        <f t="shared" si="5"/>
        <v>Alan Kirton</v>
      </c>
      <c r="F158" s="307" t="str">
        <f t="shared" si="4"/>
        <v>v50</v>
      </c>
    </row>
    <row r="159" spans="1:6" ht="13.2" hidden="1">
      <c r="A159" s="307" t="s">
        <v>684</v>
      </c>
      <c r="B159" s="307" t="s">
        <v>685</v>
      </c>
      <c r="C159" s="308">
        <v>26416</v>
      </c>
      <c r="D159" s="307">
        <v>46</v>
      </c>
      <c r="E159" s="307" t="str">
        <f t="shared" si="5"/>
        <v>Stephanie Kitts</v>
      </c>
      <c r="F159" s="307" t="str">
        <f t="shared" si="4"/>
        <v>v40</v>
      </c>
    </row>
    <row r="160" spans="1:6" ht="13.2" hidden="1">
      <c r="A160" s="307" t="s">
        <v>686</v>
      </c>
      <c r="B160" s="307" t="s">
        <v>687</v>
      </c>
      <c r="C160" s="308">
        <v>36687</v>
      </c>
      <c r="D160" s="307">
        <v>18</v>
      </c>
      <c r="E160" s="307" t="str">
        <f t="shared" si="5"/>
        <v>Tegan Ella Knappy</v>
      </c>
      <c r="F160" s="307" t="str">
        <f t="shared" si="4"/>
        <v>S</v>
      </c>
    </row>
    <row r="161" spans="1:6" ht="13.2" hidden="1">
      <c r="A161" s="307" t="s">
        <v>688</v>
      </c>
      <c r="B161" s="307" t="s">
        <v>687</v>
      </c>
      <c r="C161" s="308">
        <v>33981</v>
      </c>
      <c r="D161" s="307">
        <v>25</v>
      </c>
      <c r="E161" s="307" t="str">
        <f t="shared" si="5"/>
        <v>Georgie Sian Knappy</v>
      </c>
      <c r="F161" s="307" t="str">
        <f t="shared" si="4"/>
        <v>S</v>
      </c>
    </row>
    <row r="162" spans="1:6" ht="13.2" hidden="1">
      <c r="A162" s="307" t="s">
        <v>689</v>
      </c>
      <c r="B162" s="307" t="s">
        <v>687</v>
      </c>
      <c r="C162" s="308">
        <v>34983</v>
      </c>
      <c r="D162" s="307">
        <v>23</v>
      </c>
      <c r="E162" s="307" t="str">
        <f t="shared" si="5"/>
        <v>Zara Rhian Knappy</v>
      </c>
      <c r="F162" s="307" t="str">
        <f t="shared" si="4"/>
        <v>S</v>
      </c>
    </row>
    <row r="163" spans="1:6" ht="13.2" hidden="1">
      <c r="A163" s="307" t="s">
        <v>690</v>
      </c>
      <c r="B163" s="307" t="s">
        <v>687</v>
      </c>
      <c r="C163" s="308">
        <v>24154</v>
      </c>
      <c r="D163" s="307">
        <v>52</v>
      </c>
      <c r="E163" s="307" t="str">
        <f t="shared" si="5"/>
        <v>Lesley Ann Knappy</v>
      </c>
      <c r="F163" s="307" t="str">
        <f t="shared" si="4"/>
        <v>v50</v>
      </c>
    </row>
    <row r="164" spans="1:6" ht="13.2" hidden="1">
      <c r="A164" s="307" t="s">
        <v>691</v>
      </c>
      <c r="B164" s="307" t="s">
        <v>692</v>
      </c>
      <c r="C164" s="308">
        <v>28142</v>
      </c>
      <c r="D164" s="307">
        <v>41</v>
      </c>
      <c r="E164" s="307" t="str">
        <f t="shared" si="5"/>
        <v>Samantha Knowles</v>
      </c>
      <c r="F164" s="307" t="str">
        <f t="shared" si="4"/>
        <v>v40</v>
      </c>
    </row>
    <row r="165" spans="1:6" ht="13.2" hidden="1">
      <c r="A165" s="307" t="s">
        <v>693</v>
      </c>
      <c r="B165" s="307" t="s">
        <v>692</v>
      </c>
      <c r="C165" s="308">
        <v>16723</v>
      </c>
      <c r="D165" s="307">
        <v>73</v>
      </c>
      <c r="E165" s="307" t="str">
        <f t="shared" si="5"/>
        <v>Anthony B Knowles</v>
      </c>
      <c r="F165" s="307" t="str">
        <f t="shared" si="4"/>
        <v>v70</v>
      </c>
    </row>
    <row r="166" spans="1:6" ht="13.2" hidden="1">
      <c r="A166" s="307" t="s">
        <v>694</v>
      </c>
      <c r="B166" s="307" t="s">
        <v>695</v>
      </c>
      <c r="C166" s="308">
        <v>23614</v>
      </c>
      <c r="D166" s="307">
        <v>54</v>
      </c>
      <c r="E166" s="307" t="str">
        <f t="shared" si="5"/>
        <v>Luisa Lauren</v>
      </c>
      <c r="F166" s="307" t="str">
        <f t="shared" si="4"/>
        <v>v50</v>
      </c>
    </row>
    <row r="167" spans="1:6" ht="13.2" hidden="1">
      <c r="A167" s="307" t="s">
        <v>697</v>
      </c>
      <c r="B167" s="307" t="s">
        <v>696</v>
      </c>
      <c r="C167" s="308">
        <v>24958</v>
      </c>
      <c r="D167" s="307">
        <v>50</v>
      </c>
      <c r="E167" s="307" t="str">
        <f t="shared" si="5"/>
        <v>Lukas Lee</v>
      </c>
      <c r="F167" s="307" t="str">
        <f t="shared" si="4"/>
        <v>v50</v>
      </c>
    </row>
    <row r="168" spans="1:6" ht="13.2" hidden="1">
      <c r="A168" s="307" t="s">
        <v>755</v>
      </c>
      <c r="B168" s="307" t="s">
        <v>698</v>
      </c>
      <c r="C168" s="308">
        <v>17382</v>
      </c>
      <c r="D168" s="307">
        <v>71</v>
      </c>
      <c r="E168" s="307" t="str">
        <f t="shared" si="5"/>
        <v>Arthur Leng</v>
      </c>
      <c r="F168" s="307" t="str">
        <f t="shared" si="4"/>
        <v>v70</v>
      </c>
    </row>
    <row r="169" spans="1:6" ht="13.2" hidden="1">
      <c r="A169" s="307" t="s">
        <v>699</v>
      </c>
      <c r="B169" s="307" t="s">
        <v>700</v>
      </c>
      <c r="C169" s="308">
        <v>25977</v>
      </c>
      <c r="D169" s="307">
        <v>47</v>
      </c>
      <c r="E169" s="307" t="str">
        <f t="shared" si="5"/>
        <v>Ian Lewis</v>
      </c>
      <c r="F169" s="307" t="str">
        <f t="shared" si="4"/>
        <v>v40</v>
      </c>
    </row>
    <row r="170" spans="1:6" ht="13.2" hidden="1">
      <c r="A170" s="307" t="s">
        <v>701</v>
      </c>
      <c r="B170" s="307" t="s">
        <v>700</v>
      </c>
      <c r="C170" s="308">
        <v>24204</v>
      </c>
      <c r="D170" s="307">
        <v>52</v>
      </c>
      <c r="E170" s="307" t="str">
        <f t="shared" si="5"/>
        <v>Jo Lewis</v>
      </c>
      <c r="F170" s="307" t="str">
        <f t="shared" si="4"/>
        <v>v50</v>
      </c>
    </row>
    <row r="171" spans="1:6" ht="13.2" hidden="1">
      <c r="A171" s="307" t="s">
        <v>502</v>
      </c>
      <c r="B171" s="307" t="s">
        <v>702</v>
      </c>
      <c r="C171" s="308">
        <v>25156</v>
      </c>
      <c r="D171" s="307">
        <v>50</v>
      </c>
      <c r="E171" s="307" t="str">
        <f t="shared" si="5"/>
        <v>Simon Lloyd</v>
      </c>
      <c r="F171" s="307" t="str">
        <f t="shared" si="4"/>
        <v>v50</v>
      </c>
    </row>
    <row r="172" spans="1:6" ht="13.2" hidden="1">
      <c r="A172" s="307" t="s">
        <v>514</v>
      </c>
      <c r="B172" s="307" t="s">
        <v>702</v>
      </c>
      <c r="C172" s="308">
        <v>29672</v>
      </c>
      <c r="D172" s="307">
        <v>37</v>
      </c>
      <c r="E172" s="307" t="str">
        <f t="shared" si="5"/>
        <v>Peter Lloyd</v>
      </c>
      <c r="F172" s="307" t="str">
        <f t="shared" si="4"/>
        <v>S</v>
      </c>
    </row>
    <row r="173" spans="1:6" ht="13.2" hidden="1">
      <c r="A173" s="307" t="s">
        <v>564</v>
      </c>
      <c r="B173" s="307" t="s">
        <v>703</v>
      </c>
      <c r="C173" s="308">
        <v>26047</v>
      </c>
      <c r="D173" s="307">
        <v>47</v>
      </c>
      <c r="E173" s="307" t="str">
        <f t="shared" si="5"/>
        <v>Chris Loftus</v>
      </c>
      <c r="F173" s="307" t="str">
        <f t="shared" si="4"/>
        <v>v40</v>
      </c>
    </row>
    <row r="174" spans="1:6" ht="13.2" hidden="1">
      <c r="A174" s="307" t="s">
        <v>447</v>
      </c>
      <c r="B174" s="307" t="s">
        <v>704</v>
      </c>
      <c r="C174" s="308">
        <v>36430</v>
      </c>
      <c r="D174" s="307">
        <v>19</v>
      </c>
      <c r="E174" s="307" t="str">
        <f t="shared" si="5"/>
        <v>James Lund</v>
      </c>
      <c r="F174" s="307" t="str">
        <f t="shared" si="4"/>
        <v>S</v>
      </c>
    </row>
    <row r="175" spans="1:6" ht="13.2" hidden="1">
      <c r="A175" s="307" t="s">
        <v>471</v>
      </c>
      <c r="B175" s="307" t="s">
        <v>704</v>
      </c>
      <c r="C175" s="308">
        <v>23819</v>
      </c>
      <c r="D175" s="307">
        <v>53</v>
      </c>
      <c r="E175" s="307" t="str">
        <f t="shared" si="5"/>
        <v>Richard Lund</v>
      </c>
      <c r="F175" s="307" t="str">
        <f t="shared" si="4"/>
        <v>v50</v>
      </c>
    </row>
    <row r="176" spans="1:6" ht="13.2" hidden="1">
      <c r="A176" s="307" t="s">
        <v>603</v>
      </c>
      <c r="B176" s="307" t="s">
        <v>705</v>
      </c>
      <c r="C176" s="308">
        <v>28225</v>
      </c>
      <c r="D176" s="307">
        <v>41</v>
      </c>
      <c r="E176" s="307" t="str">
        <f t="shared" si="5"/>
        <v>Rachel Lyles</v>
      </c>
      <c r="F176" s="307" t="str">
        <f t="shared" si="4"/>
        <v>v40</v>
      </c>
    </row>
    <row r="177" spans="1:6" ht="13.2" hidden="1">
      <c r="A177" s="307" t="s">
        <v>706</v>
      </c>
      <c r="B177" s="307" t="s">
        <v>707</v>
      </c>
      <c r="C177" s="308">
        <v>24546</v>
      </c>
      <c r="D177" s="307">
        <v>51</v>
      </c>
      <c r="E177" s="307" t="str">
        <f t="shared" si="5"/>
        <v>Graeme Macdonald</v>
      </c>
      <c r="F177" s="307" t="str">
        <f t="shared" si="4"/>
        <v>v50</v>
      </c>
    </row>
    <row r="178" spans="1:6" ht="13.2" hidden="1">
      <c r="A178" s="307" t="s">
        <v>548</v>
      </c>
      <c r="B178" s="307" t="s">
        <v>707</v>
      </c>
      <c r="C178" s="308">
        <v>25487</v>
      </c>
      <c r="D178" s="307">
        <v>49</v>
      </c>
      <c r="E178" s="307" t="str">
        <f t="shared" si="5"/>
        <v>Diane Macdonald</v>
      </c>
      <c r="F178" s="307" t="str">
        <f t="shared" si="4"/>
        <v>v40</v>
      </c>
    </row>
    <row r="179" spans="1:6" ht="13.2" hidden="1">
      <c r="A179" s="307" t="s">
        <v>708</v>
      </c>
      <c r="B179" s="307" t="s">
        <v>709</v>
      </c>
      <c r="C179" s="308">
        <v>28290</v>
      </c>
      <c r="D179" s="307">
        <v>41</v>
      </c>
      <c r="E179" s="307" t="str">
        <f t="shared" si="5"/>
        <v>ian maher</v>
      </c>
      <c r="F179" s="307" t="str">
        <f t="shared" si="4"/>
        <v>v40</v>
      </c>
    </row>
    <row r="180" spans="1:6" ht="13.2" hidden="1">
      <c r="A180" s="307" t="s">
        <v>710</v>
      </c>
      <c r="B180" s="307" t="s">
        <v>711</v>
      </c>
      <c r="C180" s="308">
        <v>36858</v>
      </c>
      <c r="D180" s="307">
        <v>18</v>
      </c>
      <c r="E180" s="307" t="str">
        <f t="shared" si="5"/>
        <v>Joseph Myers Markham</v>
      </c>
      <c r="F180" s="307" t="str">
        <f t="shared" si="4"/>
        <v>S</v>
      </c>
    </row>
    <row r="181" spans="1:6" ht="13.2" hidden="1">
      <c r="A181" s="307" t="s">
        <v>712</v>
      </c>
      <c r="B181" s="307" t="s">
        <v>713</v>
      </c>
      <c r="C181" s="308">
        <v>21068</v>
      </c>
      <c r="D181" s="307">
        <v>61</v>
      </c>
      <c r="E181" s="307" t="str">
        <f t="shared" si="5"/>
        <v>P Margaret Marsden</v>
      </c>
      <c r="F181" s="307" t="str">
        <f t="shared" si="4"/>
        <v>V60</v>
      </c>
    </row>
    <row r="182" spans="1:6" ht="13.2" hidden="1">
      <c r="A182" s="307" t="s">
        <v>572</v>
      </c>
      <c r="B182" s="307" t="s">
        <v>714</v>
      </c>
      <c r="C182" s="308">
        <v>20821</v>
      </c>
      <c r="D182" s="307">
        <v>61</v>
      </c>
      <c r="E182" s="307" t="str">
        <f t="shared" si="5"/>
        <v>Charlie Marshall</v>
      </c>
      <c r="F182" s="307" t="str">
        <f t="shared" si="4"/>
        <v>V60</v>
      </c>
    </row>
    <row r="183" spans="1:6" ht="13.2" hidden="1">
      <c r="A183" s="307" t="s">
        <v>715</v>
      </c>
      <c r="B183" s="307" t="s">
        <v>716</v>
      </c>
      <c r="C183" s="308">
        <v>26712</v>
      </c>
      <c r="D183" s="307">
        <v>45</v>
      </c>
      <c r="E183" s="307" t="str">
        <f t="shared" si="5"/>
        <v>Vanora McCullagh</v>
      </c>
      <c r="F183" s="307" t="str">
        <f t="shared" si="4"/>
        <v>v40</v>
      </c>
    </row>
    <row r="184" spans="1:6" ht="13.2" hidden="1">
      <c r="A184" s="307" t="s">
        <v>514</v>
      </c>
      <c r="B184" s="307" t="s">
        <v>717</v>
      </c>
      <c r="C184" s="308">
        <v>19597</v>
      </c>
      <c r="D184" s="307">
        <v>65</v>
      </c>
      <c r="E184" s="307" t="str">
        <f t="shared" si="5"/>
        <v>Peter McDermott</v>
      </c>
      <c r="F184" s="307" t="str">
        <f t="shared" si="4"/>
        <v>V60</v>
      </c>
    </row>
    <row r="185" spans="1:6" ht="13.2" hidden="1">
      <c r="A185" s="307" t="s">
        <v>473</v>
      </c>
      <c r="B185" s="307" t="s">
        <v>718</v>
      </c>
      <c r="C185" s="308">
        <v>27103</v>
      </c>
      <c r="D185" s="307">
        <v>44</v>
      </c>
      <c r="E185" s="307" t="str">
        <f t="shared" si="5"/>
        <v>Sarah Meikle</v>
      </c>
      <c r="F185" s="307" t="str">
        <f t="shared" si="4"/>
        <v>v40</v>
      </c>
    </row>
    <row r="186" spans="1:6" ht="13.2" hidden="1">
      <c r="A186" s="307" t="s">
        <v>500</v>
      </c>
      <c r="B186" s="307" t="s">
        <v>720</v>
      </c>
      <c r="C186" s="308">
        <v>23750</v>
      </c>
      <c r="D186" s="307">
        <v>53</v>
      </c>
      <c r="E186" s="307" t="str">
        <f t="shared" si="5"/>
        <v>Catherine Mercer</v>
      </c>
      <c r="F186" s="307" t="str">
        <f t="shared" si="4"/>
        <v>v50</v>
      </c>
    </row>
    <row r="187" spans="1:6" ht="13.2" hidden="1">
      <c r="A187" s="307" t="s">
        <v>579</v>
      </c>
      <c r="B187" s="307" t="s">
        <v>722</v>
      </c>
      <c r="C187" s="308">
        <v>24776</v>
      </c>
      <c r="D187" s="307">
        <v>51</v>
      </c>
      <c r="E187" s="307" t="str">
        <f t="shared" si="5"/>
        <v>Nick Minto</v>
      </c>
      <c r="F187" s="307" t="str">
        <f t="shared" si="4"/>
        <v>v50</v>
      </c>
    </row>
    <row r="188" spans="1:6" ht="13.2" hidden="1">
      <c r="A188" s="307" t="s">
        <v>514</v>
      </c>
      <c r="B188" s="307" t="s">
        <v>723</v>
      </c>
      <c r="C188" s="308">
        <v>14872</v>
      </c>
      <c r="D188" s="307">
        <v>78</v>
      </c>
      <c r="E188" s="307" t="str">
        <f t="shared" si="5"/>
        <v>Peter Mitchell</v>
      </c>
      <c r="F188" s="307" t="str">
        <f t="shared" si="4"/>
        <v>v70</v>
      </c>
    </row>
    <row r="189" spans="1:6" ht="13.2" hidden="1">
      <c r="A189" s="307" t="s">
        <v>452</v>
      </c>
      <c r="B189" s="307" t="s">
        <v>724</v>
      </c>
      <c r="C189" s="308">
        <v>19299</v>
      </c>
      <c r="D189" s="307">
        <v>66</v>
      </c>
      <c r="E189" s="307" t="str">
        <f t="shared" si="5"/>
        <v>Paul Morris</v>
      </c>
      <c r="F189" s="307" t="str">
        <f t="shared" si="4"/>
        <v>V60</v>
      </c>
    </row>
    <row r="190" spans="1:6" ht="13.2" hidden="1">
      <c r="A190" s="307" t="s">
        <v>492</v>
      </c>
      <c r="B190" s="307" t="s">
        <v>724</v>
      </c>
      <c r="C190" s="308">
        <v>21936</v>
      </c>
      <c r="D190" s="307">
        <v>58</v>
      </c>
      <c r="E190" s="307" t="str">
        <f t="shared" si="5"/>
        <v>Andy Morris</v>
      </c>
      <c r="F190" s="307" t="str">
        <f t="shared" si="4"/>
        <v>v50</v>
      </c>
    </row>
    <row r="191" spans="1:6" ht="13.2" hidden="1">
      <c r="A191" s="307" t="s">
        <v>725</v>
      </c>
      <c r="B191" s="307" t="s">
        <v>726</v>
      </c>
      <c r="C191" s="308">
        <v>32292</v>
      </c>
      <c r="D191" s="307">
        <v>30</v>
      </c>
      <c r="E191" s="307" t="str">
        <f t="shared" si="5"/>
        <v>ZOE MORTIMER</v>
      </c>
      <c r="F191" s="307" t="str">
        <f t="shared" si="4"/>
        <v>S</v>
      </c>
    </row>
    <row r="192" spans="1:6" ht="13.2" hidden="1">
      <c r="A192" s="307" t="s">
        <v>727</v>
      </c>
      <c r="B192" s="307" t="s">
        <v>728</v>
      </c>
      <c r="C192" s="308">
        <v>25289</v>
      </c>
      <c r="D192" s="307">
        <v>49</v>
      </c>
      <c r="E192" s="307" t="str">
        <f t="shared" si="5"/>
        <v>Lynn Murphy</v>
      </c>
      <c r="F192" s="307" t="str">
        <f t="shared" si="4"/>
        <v>v40</v>
      </c>
    </row>
    <row r="193" spans="1:6" ht="13.2" hidden="1">
      <c r="A193" s="307" t="s">
        <v>573</v>
      </c>
      <c r="B193" s="307" t="s">
        <v>729</v>
      </c>
      <c r="C193" s="308">
        <v>23506</v>
      </c>
      <c r="D193" s="307">
        <v>54</v>
      </c>
      <c r="E193" s="307" t="str">
        <f t="shared" si="5"/>
        <v>Julie Narey</v>
      </c>
      <c r="F193" s="307" t="str">
        <f t="shared" si="4"/>
        <v>v50</v>
      </c>
    </row>
    <row r="194" spans="1:6" ht="13.2" hidden="1">
      <c r="A194" s="307" t="s">
        <v>509</v>
      </c>
      <c r="B194" s="307" t="s">
        <v>730</v>
      </c>
      <c r="C194" s="308">
        <v>28178</v>
      </c>
      <c r="D194" s="307">
        <v>41</v>
      </c>
      <c r="E194" s="307" t="str">
        <f t="shared" si="5"/>
        <v>Tony Neary</v>
      </c>
      <c r="F194" s="307" t="str">
        <f t="shared" si="4"/>
        <v>v40</v>
      </c>
    </row>
    <row r="195" spans="1:6" ht="19.2" hidden="1">
      <c r="A195" s="307" t="s">
        <v>731</v>
      </c>
      <c r="B195" s="307" t="s">
        <v>740</v>
      </c>
      <c r="C195" s="308">
        <v>27950</v>
      </c>
      <c r="D195" s="307">
        <v>42</v>
      </c>
      <c r="E195" s="259" t="s">
        <v>56</v>
      </c>
      <c r="F195" s="307" t="str">
        <f t="shared" ref="F195:F258" si="6">IF(D195&lt;40,"S",(IF(D195&lt;50,"v40",IF(D195&lt;60,"v50",IF(D195&lt;70,"V60","v70")))))</f>
        <v>v40</v>
      </c>
    </row>
    <row r="196" spans="1:6" ht="13.2" hidden="1">
      <c r="A196" s="307" t="s">
        <v>732</v>
      </c>
      <c r="B196" s="307" t="s">
        <v>733</v>
      </c>
      <c r="C196" s="308">
        <v>21945</v>
      </c>
      <c r="D196" s="307">
        <v>58</v>
      </c>
      <c r="E196" s="307" t="str">
        <f t="shared" ref="E196:E258" si="7">A196&amp;" "&amp;B196</f>
        <v>Jeremy O'Connell</v>
      </c>
      <c r="F196" s="307" t="str">
        <f t="shared" si="6"/>
        <v>v50</v>
      </c>
    </row>
    <row r="197" spans="1:6" ht="13.2" hidden="1">
      <c r="A197" s="307" t="s">
        <v>734</v>
      </c>
      <c r="B197" s="307" t="s">
        <v>735</v>
      </c>
      <c r="C197" s="308">
        <v>20284</v>
      </c>
      <c r="D197" s="307">
        <v>63</v>
      </c>
      <c r="E197" s="307" t="str">
        <f t="shared" si="7"/>
        <v>Robin  OConnor</v>
      </c>
      <c r="F197" s="307" t="str">
        <f t="shared" si="6"/>
        <v>V60</v>
      </c>
    </row>
    <row r="198" spans="1:6" ht="13.2" hidden="1">
      <c r="A198" s="307" t="s">
        <v>579</v>
      </c>
      <c r="B198" s="307" t="s">
        <v>736</v>
      </c>
      <c r="C198" s="308">
        <v>27207</v>
      </c>
      <c r="D198" s="307">
        <v>44</v>
      </c>
      <c r="E198" s="307" t="str">
        <f t="shared" si="7"/>
        <v>Nick Oddy</v>
      </c>
      <c r="F198" s="307" t="str">
        <f t="shared" si="6"/>
        <v>v40</v>
      </c>
    </row>
    <row r="199" spans="1:6" ht="13.2" hidden="1">
      <c r="A199" s="307" t="s">
        <v>737</v>
      </c>
      <c r="B199" s="307" t="s">
        <v>738</v>
      </c>
      <c r="C199" s="308">
        <v>29468</v>
      </c>
      <c r="D199" s="307">
        <v>38</v>
      </c>
      <c r="E199" s="307" t="str">
        <f t="shared" si="7"/>
        <v>Sean O'Driscoll</v>
      </c>
      <c r="F199" s="307" t="str">
        <f t="shared" si="6"/>
        <v>S</v>
      </c>
    </row>
    <row r="200" spans="1:6" ht="13.2" hidden="1">
      <c r="A200" s="307" t="s">
        <v>534</v>
      </c>
      <c r="B200" s="307" t="s">
        <v>739</v>
      </c>
      <c r="C200" s="308">
        <v>36073</v>
      </c>
      <c r="D200" s="307">
        <v>20</v>
      </c>
      <c r="E200" s="307" t="str">
        <f t="shared" si="7"/>
        <v>Nathan O'Mara</v>
      </c>
      <c r="F200" s="307" t="str">
        <f t="shared" si="6"/>
        <v>S</v>
      </c>
    </row>
    <row r="201" spans="1:6" ht="13.2" hidden="1">
      <c r="A201" s="307" t="s">
        <v>503</v>
      </c>
      <c r="B201" s="307" t="s">
        <v>741</v>
      </c>
      <c r="C201" s="308">
        <v>29439</v>
      </c>
      <c r="D201" s="307">
        <v>38</v>
      </c>
      <c r="E201" s="307" t="str">
        <f t="shared" si="7"/>
        <v>Sam Overend</v>
      </c>
      <c r="F201" s="307" t="str">
        <f t="shared" si="6"/>
        <v>S</v>
      </c>
    </row>
    <row r="202" spans="1:6" ht="13.2" hidden="1">
      <c r="A202" s="307" t="s">
        <v>742</v>
      </c>
      <c r="B202" s="307" t="s">
        <v>743</v>
      </c>
      <c r="C202" s="308">
        <v>26424</v>
      </c>
      <c r="D202" s="307">
        <v>46</v>
      </c>
      <c r="E202" s="307" t="str">
        <f t="shared" si="7"/>
        <v xml:space="preserve">Eduardo  Padley </v>
      </c>
      <c r="F202" s="307" t="str">
        <f t="shared" si="6"/>
        <v>v40</v>
      </c>
    </row>
    <row r="203" spans="1:6" ht="13.2" hidden="1">
      <c r="A203" s="307" t="s">
        <v>892</v>
      </c>
      <c r="B203" s="307" t="s">
        <v>744</v>
      </c>
      <c r="C203" s="308">
        <v>23408</v>
      </c>
      <c r="D203" s="307">
        <v>54</v>
      </c>
      <c r="E203" s="307" t="str">
        <f t="shared" si="7"/>
        <v>Neil Palmer</v>
      </c>
      <c r="F203" s="307" t="str">
        <f t="shared" si="6"/>
        <v>v50</v>
      </c>
    </row>
    <row r="204" spans="1:6" ht="13.2" hidden="1">
      <c r="A204" s="307" t="s">
        <v>450</v>
      </c>
      <c r="B204" s="307" t="s">
        <v>745</v>
      </c>
      <c r="C204" s="308">
        <v>25435</v>
      </c>
      <c r="D204" s="307">
        <v>49</v>
      </c>
      <c r="E204" s="307" t="str">
        <f t="shared" si="7"/>
        <v>Carole Pannullo</v>
      </c>
      <c r="F204" s="307" t="str">
        <f t="shared" si="6"/>
        <v>v40</v>
      </c>
    </row>
    <row r="205" spans="1:6" ht="13.2" hidden="1">
      <c r="A205" s="307" t="s">
        <v>746</v>
      </c>
      <c r="B205" s="307" t="s">
        <v>747</v>
      </c>
      <c r="C205" s="308">
        <v>24169</v>
      </c>
      <c r="D205" s="307">
        <v>52</v>
      </c>
      <c r="E205" s="307" t="str">
        <f t="shared" si="7"/>
        <v>Sue Park</v>
      </c>
      <c r="F205" s="307" t="str">
        <f t="shared" si="6"/>
        <v>v50</v>
      </c>
    </row>
    <row r="206" spans="1:6" ht="13.2" hidden="1">
      <c r="A206" s="307" t="s">
        <v>447</v>
      </c>
      <c r="B206" s="307" t="s">
        <v>748</v>
      </c>
      <c r="C206" s="308">
        <v>29160</v>
      </c>
      <c r="D206" s="307">
        <v>39</v>
      </c>
      <c r="E206" s="307" t="str">
        <f t="shared" si="7"/>
        <v>James Pawson</v>
      </c>
      <c r="F206" s="307" t="str">
        <f t="shared" si="6"/>
        <v>S</v>
      </c>
    </row>
    <row r="207" spans="1:6" ht="13.2" hidden="1">
      <c r="A207" s="307" t="s">
        <v>749</v>
      </c>
      <c r="B207" s="307" t="s">
        <v>750</v>
      </c>
      <c r="C207" s="308">
        <v>24367</v>
      </c>
      <c r="D207" s="307">
        <v>52</v>
      </c>
      <c r="E207" s="307" t="str">
        <f t="shared" si="7"/>
        <v>Angela Paxton</v>
      </c>
      <c r="F207" s="307" t="str">
        <f t="shared" si="6"/>
        <v>v50</v>
      </c>
    </row>
    <row r="208" spans="1:6" ht="13.2" hidden="1">
      <c r="A208" s="307" t="s">
        <v>611</v>
      </c>
      <c r="B208" s="307" t="s">
        <v>751</v>
      </c>
      <c r="C208" s="308">
        <v>24510</v>
      </c>
      <c r="D208" s="307">
        <v>51</v>
      </c>
      <c r="E208" s="307" t="str">
        <f t="shared" si="7"/>
        <v>Debbie Peacock</v>
      </c>
      <c r="F208" s="307" t="str">
        <f t="shared" si="6"/>
        <v>v50</v>
      </c>
    </row>
    <row r="209" spans="1:6" ht="13.2" hidden="1">
      <c r="A209" s="307" t="s">
        <v>473</v>
      </c>
      <c r="B209" s="307" t="s">
        <v>754</v>
      </c>
      <c r="C209" s="308">
        <v>24968</v>
      </c>
      <c r="D209" s="307">
        <v>50</v>
      </c>
      <c r="E209" s="307" t="str">
        <f t="shared" si="7"/>
        <v>Sarah Peel</v>
      </c>
      <c r="F209" s="307" t="str">
        <f t="shared" si="6"/>
        <v>v50</v>
      </c>
    </row>
    <row r="210" spans="1:6" ht="13.2" hidden="1">
      <c r="A210" s="307" t="s">
        <v>757</v>
      </c>
      <c r="B210" s="307" t="s">
        <v>756</v>
      </c>
      <c r="C210" s="308">
        <v>25021</v>
      </c>
      <c r="D210" s="307">
        <v>50</v>
      </c>
      <c r="E210" s="307" t="str">
        <f t="shared" si="7"/>
        <v>Damian Petrucci</v>
      </c>
      <c r="F210" s="307" t="str">
        <f t="shared" si="6"/>
        <v>v50</v>
      </c>
    </row>
    <row r="211" spans="1:6" ht="13.2" hidden="1">
      <c r="A211" s="307" t="s">
        <v>589</v>
      </c>
      <c r="B211" s="307" t="s">
        <v>756</v>
      </c>
      <c r="C211" s="308">
        <v>25732</v>
      </c>
      <c r="D211" s="307">
        <v>48</v>
      </c>
      <c r="E211" s="307" t="str">
        <f t="shared" si="7"/>
        <v>Gill Petrucci</v>
      </c>
      <c r="F211" s="307" t="str">
        <f t="shared" si="6"/>
        <v>v40</v>
      </c>
    </row>
    <row r="212" spans="1:6" ht="13.2" hidden="1">
      <c r="A212" s="307" t="s">
        <v>758</v>
      </c>
      <c r="B212" s="307" t="s">
        <v>759</v>
      </c>
      <c r="C212" s="308">
        <v>25211</v>
      </c>
      <c r="D212" s="307">
        <v>49</v>
      </c>
      <c r="E212" s="307" t="str">
        <f t="shared" si="7"/>
        <v>Kirsty Pettit</v>
      </c>
      <c r="F212" s="307" t="str">
        <f t="shared" si="6"/>
        <v>v40</v>
      </c>
    </row>
    <row r="213" spans="1:6" ht="13.2" hidden="1">
      <c r="A213" s="307" t="s">
        <v>761</v>
      </c>
      <c r="B213" s="307" t="s">
        <v>762</v>
      </c>
      <c r="C213" s="308">
        <v>26813</v>
      </c>
      <c r="D213" s="307">
        <v>45</v>
      </c>
      <c r="E213" s="307" t="str">
        <f t="shared" si="7"/>
        <v>Adrienne Preston</v>
      </c>
      <c r="F213" s="307" t="str">
        <f t="shared" si="6"/>
        <v>v40</v>
      </c>
    </row>
    <row r="214" spans="1:6" ht="13.2" hidden="1">
      <c r="A214" s="307" t="s">
        <v>763</v>
      </c>
      <c r="B214" s="307" t="s">
        <v>762</v>
      </c>
      <c r="C214" s="308">
        <v>28445</v>
      </c>
      <c r="D214" s="307">
        <v>41</v>
      </c>
      <c r="E214" s="307" t="str">
        <f t="shared" si="7"/>
        <v>Stuart Preston</v>
      </c>
      <c r="F214" s="307" t="str">
        <f t="shared" si="6"/>
        <v>v40</v>
      </c>
    </row>
    <row r="215" spans="1:6" ht="13.2" hidden="1">
      <c r="A215" s="307" t="s">
        <v>721</v>
      </c>
      <c r="B215" s="307" t="s">
        <v>762</v>
      </c>
      <c r="C215" s="308">
        <v>30906</v>
      </c>
      <c r="D215" s="307">
        <v>34</v>
      </c>
      <c r="E215" s="307" t="str">
        <f t="shared" si="7"/>
        <v>Alice Preston</v>
      </c>
      <c r="F215" s="307" t="str">
        <f t="shared" si="6"/>
        <v>S</v>
      </c>
    </row>
    <row r="216" spans="1:6" ht="19.2" hidden="1">
      <c r="A216" s="307" t="s">
        <v>458</v>
      </c>
      <c r="B216" s="307" t="s">
        <v>764</v>
      </c>
      <c r="C216" s="308">
        <v>25809</v>
      </c>
      <c r="D216" s="307">
        <v>48</v>
      </c>
      <c r="E216" s="264" t="s">
        <v>402</v>
      </c>
      <c r="F216" s="307" t="str">
        <f t="shared" si="6"/>
        <v>v40</v>
      </c>
    </row>
    <row r="217" spans="1:6" ht="13.2" hidden="1">
      <c r="A217" s="307" t="s">
        <v>766</v>
      </c>
      <c r="B217" s="307" t="s">
        <v>767</v>
      </c>
      <c r="C217" s="308">
        <v>23594</v>
      </c>
      <c r="D217" s="307">
        <v>54</v>
      </c>
      <c r="E217" s="307" t="str">
        <f t="shared" si="7"/>
        <v>stephen Pywell</v>
      </c>
      <c r="F217" s="307" t="str">
        <f t="shared" si="6"/>
        <v>v50</v>
      </c>
    </row>
    <row r="218" spans="1:6" ht="13.2" hidden="1">
      <c r="A218" s="307" t="s">
        <v>473</v>
      </c>
      <c r="B218" s="307" t="s">
        <v>768</v>
      </c>
      <c r="C218" s="308">
        <v>32749</v>
      </c>
      <c r="D218" s="307">
        <v>29</v>
      </c>
      <c r="E218" s="307" t="str">
        <f t="shared" si="7"/>
        <v>Sarah Quinlan</v>
      </c>
      <c r="F218" s="307" t="str">
        <f t="shared" si="6"/>
        <v>S</v>
      </c>
    </row>
    <row r="219" spans="1:6" ht="13.2" hidden="1">
      <c r="A219" s="307" t="s">
        <v>769</v>
      </c>
      <c r="B219" s="307" t="s">
        <v>770</v>
      </c>
      <c r="C219" s="308">
        <v>21827</v>
      </c>
      <c r="D219" s="307">
        <v>59</v>
      </c>
      <c r="E219" s="307" t="str">
        <f t="shared" si="7"/>
        <v>sally quirk</v>
      </c>
      <c r="F219" s="307" t="str">
        <f t="shared" si="6"/>
        <v>v50</v>
      </c>
    </row>
    <row r="220" spans="1:6" ht="13.2" hidden="1">
      <c r="A220" s="307" t="s">
        <v>771</v>
      </c>
      <c r="B220" s="307" t="s">
        <v>772</v>
      </c>
      <c r="C220" s="308">
        <v>13832</v>
      </c>
      <c r="D220" s="307">
        <v>81</v>
      </c>
      <c r="E220" s="307" t="str">
        <f t="shared" si="7"/>
        <v>Anthony Raby</v>
      </c>
      <c r="F220" s="307" t="str">
        <f t="shared" si="6"/>
        <v>v70</v>
      </c>
    </row>
    <row r="221" spans="1:6" ht="13.2" hidden="1">
      <c r="A221" s="307" t="s">
        <v>774</v>
      </c>
      <c r="B221" s="307" t="s">
        <v>773</v>
      </c>
      <c r="C221" s="308">
        <v>28449</v>
      </c>
      <c r="D221" s="307">
        <v>41</v>
      </c>
      <c r="E221" s="307" t="str">
        <f t="shared" si="7"/>
        <v>Melanie Race</v>
      </c>
      <c r="F221" s="307" t="str">
        <f t="shared" si="6"/>
        <v>v40</v>
      </c>
    </row>
    <row r="222" spans="1:6" ht="13.2" hidden="1">
      <c r="A222" s="307" t="s">
        <v>775</v>
      </c>
      <c r="B222" s="307" t="s">
        <v>773</v>
      </c>
      <c r="C222" s="308">
        <v>27451</v>
      </c>
      <c r="D222" s="307">
        <v>43</v>
      </c>
      <c r="E222" s="307" t="str">
        <f t="shared" si="7"/>
        <v>Rob Race</v>
      </c>
      <c r="F222" s="307" t="str">
        <f t="shared" si="6"/>
        <v>v40</v>
      </c>
    </row>
    <row r="223" spans="1:6" ht="13.2" hidden="1">
      <c r="A223" s="307" t="s">
        <v>626</v>
      </c>
      <c r="B223" s="307" t="s">
        <v>776</v>
      </c>
      <c r="C223" s="308">
        <v>17137</v>
      </c>
      <c r="D223" s="307">
        <v>72</v>
      </c>
      <c r="E223" s="307" t="str">
        <f t="shared" si="7"/>
        <v>David Ramsden</v>
      </c>
      <c r="F223" s="307" t="str">
        <f t="shared" si="6"/>
        <v>v70</v>
      </c>
    </row>
    <row r="224" spans="1:6" ht="19.2" hidden="1">
      <c r="A224" s="307" t="s">
        <v>777</v>
      </c>
      <c r="B224" s="307" t="s">
        <v>778</v>
      </c>
      <c r="C224" s="308">
        <v>29300</v>
      </c>
      <c r="D224" s="307">
        <v>38</v>
      </c>
      <c r="E224" s="264" t="s">
        <v>413</v>
      </c>
      <c r="F224" s="307" t="str">
        <f t="shared" si="6"/>
        <v>S</v>
      </c>
    </row>
    <row r="225" spans="1:6" ht="13.2" hidden="1">
      <c r="A225" s="307" t="s">
        <v>746</v>
      </c>
      <c r="B225" s="307" t="s">
        <v>779</v>
      </c>
      <c r="C225" s="308">
        <v>23801</v>
      </c>
      <c r="D225" s="307">
        <v>53</v>
      </c>
      <c r="E225" s="307" t="str">
        <f t="shared" si="7"/>
        <v>Sue Redhead</v>
      </c>
      <c r="F225" s="307" t="str">
        <f t="shared" si="6"/>
        <v>v50</v>
      </c>
    </row>
    <row r="226" spans="1:6" ht="13.2" hidden="1">
      <c r="A226" s="307" t="s">
        <v>575</v>
      </c>
      <c r="B226" s="307" t="s">
        <v>779</v>
      </c>
      <c r="C226" s="308">
        <v>22384</v>
      </c>
      <c r="D226" s="307">
        <v>57</v>
      </c>
      <c r="E226" s="307" t="str">
        <f t="shared" si="7"/>
        <v>Mark Redhead</v>
      </c>
      <c r="F226" s="307" t="str">
        <f t="shared" si="6"/>
        <v>v50</v>
      </c>
    </row>
    <row r="227" spans="1:6" ht="13.2" hidden="1">
      <c r="A227" s="307" t="s">
        <v>696</v>
      </c>
      <c r="B227" s="307" t="s">
        <v>780</v>
      </c>
      <c r="C227" s="308">
        <v>26405</v>
      </c>
      <c r="D227" s="307">
        <v>46</v>
      </c>
      <c r="E227" s="307" t="str">
        <f t="shared" si="7"/>
        <v>Lee Ricketts</v>
      </c>
      <c r="F227" s="307" t="str">
        <f t="shared" si="6"/>
        <v>v40</v>
      </c>
    </row>
    <row r="228" spans="1:6" ht="13.2" hidden="1">
      <c r="A228" s="307" t="s">
        <v>662</v>
      </c>
      <c r="B228" s="307" t="s">
        <v>781</v>
      </c>
      <c r="C228" s="308">
        <v>24347</v>
      </c>
      <c r="D228" s="307">
        <v>52</v>
      </c>
      <c r="E228" s="307" t="str">
        <f t="shared" si="7"/>
        <v>Sharon Ridding</v>
      </c>
      <c r="F228" s="307" t="str">
        <f t="shared" si="6"/>
        <v>v50</v>
      </c>
    </row>
    <row r="229" spans="1:6" ht="13.2" hidden="1">
      <c r="A229" s="307" t="s">
        <v>683</v>
      </c>
      <c r="B229" s="307" t="s">
        <v>782</v>
      </c>
      <c r="C229" s="308">
        <v>22146</v>
      </c>
      <c r="D229" s="307">
        <v>58</v>
      </c>
      <c r="E229" s="307" t="str">
        <f t="shared" si="7"/>
        <v>Jackie Rishton</v>
      </c>
      <c r="F229" s="307" t="str">
        <f t="shared" si="6"/>
        <v>v50</v>
      </c>
    </row>
    <row r="230" spans="1:6" ht="13.2" hidden="1">
      <c r="A230" s="307" t="s">
        <v>783</v>
      </c>
      <c r="B230" s="307" t="s">
        <v>784</v>
      </c>
      <c r="C230" s="308">
        <v>24999</v>
      </c>
      <c r="D230" s="307">
        <v>50</v>
      </c>
      <c r="E230" s="307" t="str">
        <f t="shared" si="7"/>
        <v>Jim Roberts</v>
      </c>
      <c r="F230" s="307" t="str">
        <f t="shared" si="6"/>
        <v>v50</v>
      </c>
    </row>
    <row r="231" spans="1:6" ht="13.2" hidden="1">
      <c r="A231" s="307" t="s">
        <v>626</v>
      </c>
      <c r="B231" s="307" t="s">
        <v>785</v>
      </c>
      <c r="C231" s="308">
        <v>23182</v>
      </c>
      <c r="D231" s="307">
        <v>55</v>
      </c>
      <c r="E231" s="307" t="str">
        <f t="shared" si="7"/>
        <v>David Robertson</v>
      </c>
      <c r="F231" s="307" t="str">
        <f t="shared" si="6"/>
        <v>v50</v>
      </c>
    </row>
    <row r="232" spans="1:6" ht="13.2" hidden="1">
      <c r="A232" s="307" t="s">
        <v>765</v>
      </c>
      <c r="B232" s="307" t="s">
        <v>786</v>
      </c>
      <c r="C232" s="308">
        <v>36145</v>
      </c>
      <c r="D232" s="307">
        <v>19</v>
      </c>
      <c r="E232" s="307" t="str">
        <f t="shared" si="7"/>
        <v>Eleanor Robinson</v>
      </c>
      <c r="F232" s="307" t="str">
        <f t="shared" si="6"/>
        <v>S</v>
      </c>
    </row>
    <row r="233" spans="1:6" ht="13.2" hidden="1">
      <c r="A233" s="307" t="s">
        <v>760</v>
      </c>
      <c r="B233" s="307" t="s">
        <v>786</v>
      </c>
      <c r="C233" s="308">
        <v>28152</v>
      </c>
      <c r="D233" s="307">
        <v>41</v>
      </c>
      <c r="E233" s="307" t="str">
        <f t="shared" si="7"/>
        <v>Rebecca Robinson</v>
      </c>
      <c r="F233" s="307" t="str">
        <f t="shared" si="6"/>
        <v>v40</v>
      </c>
    </row>
    <row r="234" spans="1:6" ht="13.2" hidden="1">
      <c r="A234" s="307" t="s">
        <v>787</v>
      </c>
      <c r="B234" s="307" t="s">
        <v>786</v>
      </c>
      <c r="C234" s="308">
        <v>22076</v>
      </c>
      <c r="D234" s="307">
        <v>58</v>
      </c>
      <c r="E234" s="307" t="str">
        <f t="shared" si="7"/>
        <v>Steve Robinson</v>
      </c>
      <c r="F234" s="307" t="str">
        <f t="shared" si="6"/>
        <v>v50</v>
      </c>
    </row>
    <row r="235" spans="1:6" ht="13.2" hidden="1">
      <c r="A235" s="307" t="s">
        <v>626</v>
      </c>
      <c r="B235" s="307" t="s">
        <v>786</v>
      </c>
      <c r="C235" s="308">
        <v>27600</v>
      </c>
      <c r="D235" s="307">
        <v>43</v>
      </c>
      <c r="E235" s="307" t="str">
        <f t="shared" si="7"/>
        <v>David Robinson</v>
      </c>
      <c r="F235" s="307" t="str">
        <f t="shared" si="6"/>
        <v>v40</v>
      </c>
    </row>
    <row r="236" spans="1:6" ht="13.2" hidden="1">
      <c r="A236" s="307" t="s">
        <v>788</v>
      </c>
      <c r="B236" s="307" t="s">
        <v>786</v>
      </c>
      <c r="C236" s="308">
        <v>23813</v>
      </c>
      <c r="D236" s="307">
        <v>53</v>
      </c>
      <c r="E236" s="307" t="str">
        <f t="shared" si="7"/>
        <v>Gillian Robinson</v>
      </c>
      <c r="F236" s="307" t="str">
        <f t="shared" si="6"/>
        <v>v50</v>
      </c>
    </row>
    <row r="237" spans="1:6" ht="13.2" hidden="1">
      <c r="A237" s="307" t="s">
        <v>699</v>
      </c>
      <c r="B237" s="307" t="s">
        <v>789</v>
      </c>
      <c r="C237" s="308">
        <v>25922</v>
      </c>
      <c r="D237" s="307">
        <v>47</v>
      </c>
      <c r="E237" s="307" t="str">
        <f t="shared" si="7"/>
        <v>Ian Rodgers</v>
      </c>
      <c r="F237" s="307" t="str">
        <f t="shared" si="6"/>
        <v>v40</v>
      </c>
    </row>
    <row r="238" spans="1:6" ht="13.2" hidden="1">
      <c r="A238" s="307" t="s">
        <v>539</v>
      </c>
      <c r="B238" s="307" t="s">
        <v>790</v>
      </c>
      <c r="C238" s="308">
        <v>26864</v>
      </c>
      <c r="D238" s="307">
        <v>45</v>
      </c>
      <c r="E238" s="307" t="str">
        <f t="shared" si="7"/>
        <v>Gary Searby</v>
      </c>
      <c r="F238" s="307" t="str">
        <f t="shared" si="6"/>
        <v>v40</v>
      </c>
    </row>
    <row r="239" spans="1:6" ht="13.2" hidden="1">
      <c r="A239" s="307" t="s">
        <v>504</v>
      </c>
      <c r="B239" s="307" t="s">
        <v>790</v>
      </c>
      <c r="C239" s="308">
        <v>25789</v>
      </c>
      <c r="D239" s="307">
        <v>48</v>
      </c>
      <c r="E239" s="307" t="str">
        <f t="shared" si="7"/>
        <v>Steven Searby</v>
      </c>
      <c r="F239" s="307" t="str">
        <f t="shared" si="6"/>
        <v>v40</v>
      </c>
    </row>
    <row r="240" spans="1:6" ht="13.2" hidden="1">
      <c r="A240" s="307" t="s">
        <v>626</v>
      </c>
      <c r="B240" s="307" t="s">
        <v>791</v>
      </c>
      <c r="C240" s="308">
        <v>21276</v>
      </c>
      <c r="D240" s="307">
        <v>60</v>
      </c>
      <c r="E240" s="307" t="str">
        <f t="shared" si="7"/>
        <v>David Seaward</v>
      </c>
      <c r="F240" s="307" t="str">
        <f t="shared" si="6"/>
        <v>V60</v>
      </c>
    </row>
    <row r="241" spans="1:6" ht="13.2" hidden="1">
      <c r="A241" s="307" t="s">
        <v>670</v>
      </c>
      <c r="B241" s="307" t="s">
        <v>792</v>
      </c>
      <c r="C241" s="308">
        <v>26056</v>
      </c>
      <c r="D241" s="307">
        <v>47</v>
      </c>
      <c r="E241" s="307" t="str">
        <f t="shared" si="7"/>
        <v>Jane Sedgwick</v>
      </c>
      <c r="F241" s="307" t="str">
        <f t="shared" si="6"/>
        <v>v40</v>
      </c>
    </row>
    <row r="242" spans="1:6" ht="13.2" hidden="1">
      <c r="A242" s="307" t="s">
        <v>452</v>
      </c>
      <c r="B242" s="307" t="s">
        <v>793</v>
      </c>
      <c r="C242" s="308">
        <v>24510</v>
      </c>
      <c r="D242" s="307">
        <v>51</v>
      </c>
      <c r="E242" s="307" t="str">
        <f t="shared" si="7"/>
        <v>Paul Sessford</v>
      </c>
      <c r="F242" s="307" t="str">
        <f t="shared" si="6"/>
        <v>v50</v>
      </c>
    </row>
    <row r="243" spans="1:6" ht="13.2" hidden="1">
      <c r="A243" s="307" t="s">
        <v>794</v>
      </c>
      <c r="B243" s="307" t="s">
        <v>795</v>
      </c>
      <c r="C243" s="308">
        <v>20148</v>
      </c>
      <c r="D243" s="307">
        <v>63</v>
      </c>
      <c r="E243" s="307" t="str">
        <f t="shared" si="7"/>
        <v>Jon Sharples</v>
      </c>
      <c r="F243" s="307" t="str">
        <f t="shared" si="6"/>
        <v>V60</v>
      </c>
    </row>
    <row r="244" spans="1:6" ht="13.2" hidden="1">
      <c r="A244" s="307" t="s">
        <v>564</v>
      </c>
      <c r="B244" s="307" t="s">
        <v>796</v>
      </c>
      <c r="C244" s="308">
        <v>21366</v>
      </c>
      <c r="D244" s="307">
        <v>60</v>
      </c>
      <c r="E244" s="307" t="str">
        <f t="shared" si="7"/>
        <v>Chris Shaw</v>
      </c>
      <c r="F244" s="307" t="str">
        <f t="shared" si="6"/>
        <v>V60</v>
      </c>
    </row>
    <row r="245" spans="1:6" ht="13.2" hidden="1">
      <c r="A245" s="307" t="s">
        <v>797</v>
      </c>
      <c r="B245" s="307" t="s">
        <v>796</v>
      </c>
      <c r="C245" s="308">
        <v>21791</v>
      </c>
      <c r="D245" s="307">
        <v>59</v>
      </c>
      <c r="E245" s="307" t="str">
        <f t="shared" si="7"/>
        <v>Kim Shaw</v>
      </c>
      <c r="F245" s="307" t="str">
        <f t="shared" si="6"/>
        <v>v50</v>
      </c>
    </row>
    <row r="246" spans="1:6" ht="13.2" hidden="1">
      <c r="A246" s="307" t="s">
        <v>466</v>
      </c>
      <c r="B246" s="307" t="s">
        <v>798</v>
      </c>
      <c r="C246" s="308">
        <v>24884</v>
      </c>
      <c r="D246" s="307">
        <v>50</v>
      </c>
      <c r="E246" s="307" t="str">
        <f t="shared" si="7"/>
        <v>Clare Smallwood</v>
      </c>
      <c r="F246" s="307" t="str">
        <f t="shared" si="6"/>
        <v>v50</v>
      </c>
    </row>
    <row r="247" spans="1:6" ht="13.2" hidden="1">
      <c r="A247" s="307" t="s">
        <v>502</v>
      </c>
      <c r="B247" s="307" t="s">
        <v>798</v>
      </c>
      <c r="C247" s="308">
        <v>23091</v>
      </c>
      <c r="D247" s="307">
        <v>55</v>
      </c>
      <c r="E247" s="307" t="str">
        <f t="shared" si="7"/>
        <v>Simon Smallwood</v>
      </c>
      <c r="F247" s="307" t="str">
        <f t="shared" si="6"/>
        <v>v50</v>
      </c>
    </row>
    <row r="248" spans="1:6" ht="13.2" hidden="1">
      <c r="A248" s="307" t="s">
        <v>800</v>
      </c>
      <c r="B248" s="307" t="s">
        <v>799</v>
      </c>
      <c r="C248" s="308">
        <v>21232</v>
      </c>
      <c r="D248" s="307">
        <v>60</v>
      </c>
      <c r="E248" s="307" t="str">
        <f t="shared" si="7"/>
        <v>Ian H Smith</v>
      </c>
      <c r="F248" s="307" t="str">
        <f t="shared" si="6"/>
        <v>V60</v>
      </c>
    </row>
    <row r="249" spans="1:6" ht="13.2" hidden="1">
      <c r="A249" s="307" t="s">
        <v>514</v>
      </c>
      <c r="B249" s="307" t="s">
        <v>799</v>
      </c>
      <c r="C249" s="308">
        <v>28424</v>
      </c>
      <c r="D249" s="307">
        <v>41</v>
      </c>
      <c r="E249" s="307" t="str">
        <f t="shared" si="7"/>
        <v>Peter Smith</v>
      </c>
      <c r="F249" s="307" t="str">
        <f t="shared" si="6"/>
        <v>v40</v>
      </c>
    </row>
    <row r="250" spans="1:6" ht="13.2" hidden="1">
      <c r="A250" s="307" t="s">
        <v>801</v>
      </c>
      <c r="B250" s="307" t="s">
        <v>799</v>
      </c>
      <c r="C250" s="308">
        <v>31270</v>
      </c>
      <c r="D250" s="307">
        <v>33</v>
      </c>
      <c r="E250" s="307" t="str">
        <f t="shared" si="7"/>
        <v>Zoe Smith</v>
      </c>
      <c r="F250" s="307" t="str">
        <f t="shared" si="6"/>
        <v>S</v>
      </c>
    </row>
    <row r="251" spans="1:6" ht="13.2" hidden="1">
      <c r="A251" s="307" t="s">
        <v>802</v>
      </c>
      <c r="B251" s="307" t="s">
        <v>799</v>
      </c>
      <c r="C251" s="308">
        <v>32348</v>
      </c>
      <c r="D251" s="307">
        <v>30</v>
      </c>
      <c r="E251" s="307" t="str">
        <f t="shared" si="7"/>
        <v>Jadine Smith</v>
      </c>
      <c r="F251" s="307" t="str">
        <f t="shared" si="6"/>
        <v>S</v>
      </c>
    </row>
    <row r="252" spans="1:6" ht="13.2" hidden="1">
      <c r="A252" s="307" t="s">
        <v>466</v>
      </c>
      <c r="B252" s="307" t="s">
        <v>803</v>
      </c>
      <c r="C252" s="308">
        <v>25706</v>
      </c>
      <c r="D252" s="307">
        <v>48</v>
      </c>
      <c r="E252" s="307" t="str">
        <f t="shared" si="7"/>
        <v>Clare Smurthwaite</v>
      </c>
      <c r="F252" s="307" t="str">
        <f t="shared" si="6"/>
        <v>v40</v>
      </c>
    </row>
    <row r="253" spans="1:6" ht="13.2" hidden="1">
      <c r="A253" s="307" t="s">
        <v>760</v>
      </c>
      <c r="B253" s="307" t="s">
        <v>804</v>
      </c>
      <c r="C253" s="308">
        <v>29427</v>
      </c>
      <c r="D253" s="307">
        <v>38</v>
      </c>
      <c r="E253" s="307" t="str">
        <f t="shared" si="7"/>
        <v>Rebecca Snape</v>
      </c>
      <c r="F253" s="307" t="str">
        <f t="shared" si="6"/>
        <v>S</v>
      </c>
    </row>
    <row r="254" spans="1:6" ht="13.2" hidden="1">
      <c r="A254" s="307" t="s">
        <v>805</v>
      </c>
      <c r="B254" s="307" t="s">
        <v>806</v>
      </c>
      <c r="C254" s="308">
        <v>26471</v>
      </c>
      <c r="D254" s="307">
        <v>46</v>
      </c>
      <c r="E254" s="307" t="str">
        <f t="shared" si="7"/>
        <v>Katrina Snowden</v>
      </c>
      <c r="F254" s="307" t="str">
        <f t="shared" si="6"/>
        <v>v40</v>
      </c>
    </row>
    <row r="255" spans="1:6" ht="13.2" hidden="1">
      <c r="A255" s="307" t="s">
        <v>807</v>
      </c>
      <c r="B255" s="307" t="s">
        <v>808</v>
      </c>
      <c r="C255" s="308">
        <v>28105</v>
      </c>
      <c r="D255" s="307">
        <v>41</v>
      </c>
      <c r="E255" s="307" t="str">
        <f t="shared" si="7"/>
        <v>Diana Steel</v>
      </c>
      <c r="F255" s="307" t="str">
        <f t="shared" si="6"/>
        <v>v40</v>
      </c>
    </row>
    <row r="256" spans="1:6" ht="13.2" hidden="1">
      <c r="A256" s="307" t="s">
        <v>894</v>
      </c>
      <c r="B256" s="307" t="s">
        <v>809</v>
      </c>
      <c r="C256" s="308">
        <v>21833</v>
      </c>
      <c r="D256" s="307">
        <v>59</v>
      </c>
      <c r="E256" s="307" t="str">
        <f>A256&amp;" "&amp;B256</f>
        <v>Jen Stell</v>
      </c>
      <c r="F256" s="307" t="str">
        <f t="shared" si="6"/>
        <v>v50</v>
      </c>
    </row>
    <row r="257" spans="1:6" ht="13.2" hidden="1">
      <c r="A257" s="307" t="s">
        <v>518</v>
      </c>
      <c r="B257" s="307" t="s">
        <v>810</v>
      </c>
      <c r="C257" s="308">
        <v>25167</v>
      </c>
      <c r="D257" s="307">
        <v>50</v>
      </c>
      <c r="E257" s="307" t="str">
        <f t="shared" si="7"/>
        <v>Amanda Sterling</v>
      </c>
      <c r="F257" s="307" t="str">
        <f t="shared" si="6"/>
        <v>v50</v>
      </c>
    </row>
    <row r="258" spans="1:6" ht="13.2" hidden="1">
      <c r="A258" s="307" t="s">
        <v>774</v>
      </c>
      <c r="B258" s="307" t="s">
        <v>811</v>
      </c>
      <c r="C258" s="308">
        <v>30017</v>
      </c>
      <c r="D258" s="307">
        <v>36</v>
      </c>
      <c r="E258" s="307" t="str">
        <f t="shared" si="7"/>
        <v xml:space="preserve">Melanie Steventon </v>
      </c>
      <c r="F258" s="307" t="str">
        <f t="shared" si="6"/>
        <v>S</v>
      </c>
    </row>
    <row r="259" spans="1:6" ht="13.2" hidden="1">
      <c r="A259" s="307" t="s">
        <v>812</v>
      </c>
      <c r="B259" s="307" t="s">
        <v>813</v>
      </c>
      <c r="C259" s="308">
        <v>26802</v>
      </c>
      <c r="D259" s="307">
        <v>45</v>
      </c>
      <c r="E259" s="307" t="str">
        <f t="shared" ref="E259:E322" si="8">A259&amp;" "&amp;B259</f>
        <v>Larraine Stott</v>
      </c>
      <c r="F259" s="307" t="str">
        <f t="shared" ref="F259:F322" si="9">IF(D259&lt;40,"S",(IF(D259&lt;50,"v40",IF(D259&lt;60,"v50",IF(D259&lt;70,"V60","v70")))))</f>
        <v>v40</v>
      </c>
    </row>
    <row r="260" spans="1:6" ht="13.2" hidden="1">
      <c r="A260" s="307" t="s">
        <v>746</v>
      </c>
      <c r="B260" s="307" t="s">
        <v>814</v>
      </c>
      <c r="C260" s="308">
        <v>25920</v>
      </c>
      <c r="D260" s="307">
        <v>47</v>
      </c>
      <c r="E260" s="307" t="str">
        <f t="shared" si="8"/>
        <v>Sue Straw</v>
      </c>
      <c r="F260" s="307" t="str">
        <f t="shared" si="9"/>
        <v>v40</v>
      </c>
    </row>
    <row r="261" spans="1:6" ht="13.2" hidden="1">
      <c r="A261" s="307" t="s">
        <v>815</v>
      </c>
      <c r="B261" s="307" t="s">
        <v>816</v>
      </c>
      <c r="C261" s="308">
        <v>35105</v>
      </c>
      <c r="D261" s="307">
        <v>22</v>
      </c>
      <c r="E261" s="307" t="str">
        <f t="shared" si="8"/>
        <v>Brian STRICKLAND</v>
      </c>
      <c r="F261" s="307" t="str">
        <f t="shared" si="9"/>
        <v>S</v>
      </c>
    </row>
    <row r="262" spans="1:6" ht="13.2" hidden="1">
      <c r="A262" s="307" t="s">
        <v>817</v>
      </c>
      <c r="B262" s="307" t="s">
        <v>818</v>
      </c>
      <c r="C262" s="308">
        <v>26574</v>
      </c>
      <c r="D262" s="307">
        <v>46</v>
      </c>
      <c r="E262" s="307" t="str">
        <f t="shared" si="8"/>
        <v>jeanette sunderland</v>
      </c>
      <c r="F262" s="307" t="str">
        <f t="shared" si="9"/>
        <v>v40</v>
      </c>
    </row>
    <row r="263" spans="1:6" ht="13.2" hidden="1">
      <c r="A263" s="307" t="s">
        <v>819</v>
      </c>
      <c r="B263" s="307" t="s">
        <v>820</v>
      </c>
      <c r="C263" s="308">
        <v>28840</v>
      </c>
      <c r="D263" s="307">
        <v>39</v>
      </c>
      <c r="E263" s="307" t="str">
        <f t="shared" si="8"/>
        <v>Vicky Sykes</v>
      </c>
      <c r="F263" s="307" t="str">
        <f t="shared" si="9"/>
        <v>S</v>
      </c>
    </row>
    <row r="264" spans="1:6" ht="13.2" hidden="1">
      <c r="A264" s="307" t="s">
        <v>821</v>
      </c>
      <c r="B264" s="307" t="s">
        <v>822</v>
      </c>
      <c r="C264" s="308">
        <v>31467</v>
      </c>
      <c r="D264" s="307">
        <v>32</v>
      </c>
      <c r="E264" s="307" t="str">
        <f t="shared" si="8"/>
        <v>Verity Tarbet</v>
      </c>
      <c r="F264" s="307" t="str">
        <f t="shared" si="9"/>
        <v>S</v>
      </c>
    </row>
    <row r="265" spans="1:6" ht="13.2" hidden="1">
      <c r="A265" s="307" t="s">
        <v>471</v>
      </c>
      <c r="B265" s="307" t="s">
        <v>823</v>
      </c>
      <c r="C265" s="308">
        <v>25071</v>
      </c>
      <c r="D265" s="307">
        <v>50</v>
      </c>
      <c r="E265" s="307" t="str">
        <f t="shared" si="8"/>
        <v>Richard Taylor</v>
      </c>
      <c r="F265" s="307" t="str">
        <f t="shared" si="9"/>
        <v>v50</v>
      </c>
    </row>
    <row r="266" spans="1:6" ht="13.2" hidden="1">
      <c r="A266" s="307" t="s">
        <v>663</v>
      </c>
      <c r="B266" s="307" t="s">
        <v>824</v>
      </c>
      <c r="C266" s="308">
        <v>36139</v>
      </c>
      <c r="D266" s="307">
        <v>19</v>
      </c>
      <c r="E266" s="307" t="str">
        <f t="shared" si="8"/>
        <v>Hannah Thom</v>
      </c>
      <c r="F266" s="307" t="str">
        <f t="shared" si="9"/>
        <v>S</v>
      </c>
    </row>
    <row r="267" spans="1:6" ht="13.2" hidden="1">
      <c r="A267" s="307" t="s">
        <v>546</v>
      </c>
      <c r="B267" s="307" t="s">
        <v>824</v>
      </c>
      <c r="C267" s="308">
        <v>24432</v>
      </c>
      <c r="D267" s="307">
        <v>52</v>
      </c>
      <c r="E267" s="307" t="str">
        <f t="shared" si="8"/>
        <v>Tim Thom</v>
      </c>
      <c r="F267" s="307" t="str">
        <f t="shared" si="9"/>
        <v>v50</v>
      </c>
    </row>
    <row r="268" spans="1:6" ht="13.2" hidden="1">
      <c r="A268" s="307" t="s">
        <v>468</v>
      </c>
      <c r="B268" s="307" t="s">
        <v>825</v>
      </c>
      <c r="C268" s="308">
        <v>35933</v>
      </c>
      <c r="D268" s="307">
        <v>20</v>
      </c>
      <c r="E268" s="307" t="str">
        <f t="shared" si="8"/>
        <v>Robert Thompson</v>
      </c>
      <c r="F268" s="307" t="str">
        <f t="shared" si="9"/>
        <v>S</v>
      </c>
    </row>
    <row r="269" spans="1:6" ht="13.2" hidden="1">
      <c r="A269" s="307" t="s">
        <v>826</v>
      </c>
      <c r="B269" s="307" t="s">
        <v>825</v>
      </c>
      <c r="C269" s="308">
        <v>29799</v>
      </c>
      <c r="D269" s="307">
        <v>37</v>
      </c>
      <c r="E269" s="307" t="str">
        <f t="shared" si="8"/>
        <v>Ayesha  Thompson</v>
      </c>
      <c r="F269" s="307" t="str">
        <f t="shared" si="9"/>
        <v>S</v>
      </c>
    </row>
    <row r="270" spans="1:6" ht="13.2" hidden="1">
      <c r="A270" s="307" t="s">
        <v>529</v>
      </c>
      <c r="B270" s="307" t="s">
        <v>825</v>
      </c>
      <c r="C270" s="308">
        <v>27683</v>
      </c>
      <c r="D270" s="307">
        <v>43</v>
      </c>
      <c r="E270" s="307" t="str">
        <f t="shared" si="8"/>
        <v>Stephen Thompson</v>
      </c>
      <c r="F270" s="307" t="str">
        <f t="shared" si="9"/>
        <v>v40</v>
      </c>
    </row>
    <row r="271" spans="1:6" ht="13.2" hidden="1">
      <c r="A271" s="307" t="s">
        <v>827</v>
      </c>
      <c r="B271" s="307" t="s">
        <v>828</v>
      </c>
      <c r="C271" s="308">
        <v>27414</v>
      </c>
      <c r="D271" s="307">
        <v>43</v>
      </c>
      <c r="E271" s="307" t="str">
        <f t="shared" si="8"/>
        <v>Dan Timbers</v>
      </c>
      <c r="F271" s="307" t="str">
        <f t="shared" si="9"/>
        <v>v40</v>
      </c>
    </row>
    <row r="272" spans="1:6" ht="13.2" hidden="1">
      <c r="A272" s="307" t="s">
        <v>597</v>
      </c>
      <c r="B272" s="307" t="s">
        <v>828</v>
      </c>
      <c r="C272" s="308">
        <v>27963</v>
      </c>
      <c r="D272" s="307">
        <v>42</v>
      </c>
      <c r="E272" s="307" t="str">
        <f t="shared" si="8"/>
        <v>Ben Timbers</v>
      </c>
      <c r="F272" s="307" t="str">
        <f t="shared" si="9"/>
        <v>v40</v>
      </c>
    </row>
    <row r="273" spans="1:6" ht="13.2" hidden="1">
      <c r="A273" s="307" t="s">
        <v>493</v>
      </c>
      <c r="B273" s="307" t="s">
        <v>828</v>
      </c>
      <c r="C273" s="308">
        <v>27858</v>
      </c>
      <c r="D273" s="307">
        <v>42</v>
      </c>
      <c r="E273" s="307" t="str">
        <f t="shared" si="8"/>
        <v>Emma Timbers</v>
      </c>
      <c r="F273" s="307" t="str">
        <f t="shared" si="9"/>
        <v>v40</v>
      </c>
    </row>
    <row r="274" spans="1:6" ht="13.2" hidden="1">
      <c r="A274" s="307" t="s">
        <v>564</v>
      </c>
      <c r="B274" s="307" t="s">
        <v>829</v>
      </c>
      <c r="C274" s="308">
        <v>20842</v>
      </c>
      <c r="D274" s="307">
        <v>61</v>
      </c>
      <c r="E274" s="307" t="str">
        <f t="shared" si="8"/>
        <v>Chris Tomes</v>
      </c>
      <c r="F274" s="307" t="str">
        <f t="shared" si="9"/>
        <v>V60</v>
      </c>
    </row>
    <row r="275" spans="1:6" ht="13.2" hidden="1">
      <c r="A275" s="307" t="s">
        <v>830</v>
      </c>
      <c r="B275" s="307" t="s">
        <v>831</v>
      </c>
      <c r="C275" s="308">
        <v>30596</v>
      </c>
      <c r="D275" s="307">
        <v>35</v>
      </c>
      <c r="E275" s="307" t="str">
        <f t="shared" si="8"/>
        <v>Alexis Towers</v>
      </c>
      <c r="F275" s="307" t="str">
        <f t="shared" si="9"/>
        <v>S</v>
      </c>
    </row>
    <row r="276" spans="1:6" ht="13.2" hidden="1">
      <c r="A276" s="307" t="s">
        <v>832</v>
      </c>
      <c r="B276" s="307" t="s">
        <v>833</v>
      </c>
      <c r="C276" s="308">
        <v>26789</v>
      </c>
      <c r="D276" s="307">
        <v>45</v>
      </c>
      <c r="E276" s="307" t="str">
        <f t="shared" si="8"/>
        <v>johnston townsend</v>
      </c>
      <c r="F276" s="307" t="str">
        <f t="shared" si="9"/>
        <v>v40</v>
      </c>
    </row>
    <row r="277" spans="1:6" ht="13.2" hidden="1">
      <c r="A277" s="307" t="s">
        <v>550</v>
      </c>
      <c r="B277" s="307" t="s">
        <v>834</v>
      </c>
      <c r="C277" s="308">
        <v>26003</v>
      </c>
      <c r="D277" s="307">
        <v>47</v>
      </c>
      <c r="E277" s="307" t="str">
        <f t="shared" si="8"/>
        <v>Andrew Travis</v>
      </c>
      <c r="F277" s="307" t="str">
        <f t="shared" si="9"/>
        <v>v40</v>
      </c>
    </row>
    <row r="278" spans="1:6" ht="13.2" hidden="1">
      <c r="A278" s="307" t="s">
        <v>737</v>
      </c>
      <c r="B278" s="307" t="s">
        <v>835</v>
      </c>
      <c r="C278" s="308">
        <v>30140</v>
      </c>
      <c r="D278" s="307">
        <v>36</v>
      </c>
      <c r="E278" s="307" t="str">
        <f t="shared" si="8"/>
        <v>Sean Troth</v>
      </c>
      <c r="F278" s="307" t="str">
        <f t="shared" si="9"/>
        <v>S</v>
      </c>
    </row>
    <row r="279" spans="1:6" ht="13.2" hidden="1">
      <c r="A279" s="307" t="s">
        <v>836</v>
      </c>
      <c r="B279" s="307" t="s">
        <v>835</v>
      </c>
      <c r="C279" s="308">
        <v>20705</v>
      </c>
      <c r="D279" s="307">
        <v>62</v>
      </c>
      <c r="E279" s="307" t="str">
        <f t="shared" si="8"/>
        <v>Anne Troth</v>
      </c>
      <c r="F279" s="307" t="str">
        <f t="shared" si="9"/>
        <v>V60</v>
      </c>
    </row>
    <row r="280" spans="1:6" ht="13.2" hidden="1">
      <c r="A280" s="307" t="s">
        <v>550</v>
      </c>
      <c r="B280" s="307" t="s">
        <v>837</v>
      </c>
      <c r="C280" s="308">
        <v>28210</v>
      </c>
      <c r="D280" s="307">
        <v>41</v>
      </c>
      <c r="E280" s="307" t="str">
        <f t="shared" si="8"/>
        <v>Andrew Tucker</v>
      </c>
      <c r="F280" s="307" t="str">
        <f t="shared" si="9"/>
        <v>v40</v>
      </c>
    </row>
    <row r="281" spans="1:6" ht="13.2" hidden="1">
      <c r="A281" s="307" t="s">
        <v>838</v>
      </c>
      <c r="B281" s="307" t="s">
        <v>839</v>
      </c>
      <c r="C281" s="308">
        <v>28400</v>
      </c>
      <c r="D281" s="307">
        <v>41</v>
      </c>
      <c r="E281" s="307" t="str">
        <f t="shared" si="8"/>
        <v>Iain Ross Turner</v>
      </c>
      <c r="F281" s="307" t="str">
        <f t="shared" si="9"/>
        <v>v40</v>
      </c>
    </row>
    <row r="282" spans="1:6" ht="13.2" hidden="1">
      <c r="A282" s="307" t="s">
        <v>445</v>
      </c>
      <c r="B282" s="307" t="s">
        <v>839</v>
      </c>
      <c r="C282" s="308">
        <v>23333</v>
      </c>
      <c r="D282" s="307">
        <v>55</v>
      </c>
      <c r="E282" s="307" t="str">
        <f t="shared" si="8"/>
        <v>Alan Turner</v>
      </c>
      <c r="F282" s="307" t="str">
        <f t="shared" si="9"/>
        <v>v50</v>
      </c>
    </row>
    <row r="283" spans="1:6" ht="13.2" hidden="1">
      <c r="A283" s="307" t="s">
        <v>840</v>
      </c>
      <c r="B283" s="307" t="s">
        <v>841</v>
      </c>
      <c r="C283" s="308">
        <v>25508</v>
      </c>
      <c r="D283" s="307">
        <v>49</v>
      </c>
      <c r="E283" s="307" t="str">
        <f t="shared" si="8"/>
        <v>Janet Twinn</v>
      </c>
      <c r="F283" s="307" t="str">
        <f t="shared" si="9"/>
        <v>v40</v>
      </c>
    </row>
    <row r="284" spans="1:6" ht="13.2" hidden="1">
      <c r="A284" s="307" t="s">
        <v>843</v>
      </c>
      <c r="B284" s="307" t="s">
        <v>842</v>
      </c>
      <c r="C284" s="308">
        <v>27325</v>
      </c>
      <c r="D284" s="307">
        <v>44</v>
      </c>
      <c r="E284" s="307" t="str">
        <f t="shared" si="8"/>
        <v>Pablo Vasquez</v>
      </c>
      <c r="F284" s="307" t="str">
        <f t="shared" si="9"/>
        <v>v40</v>
      </c>
    </row>
    <row r="285" spans="1:6" ht="13.2" hidden="1">
      <c r="A285" s="307" t="s">
        <v>844</v>
      </c>
      <c r="B285" s="307" t="s">
        <v>845</v>
      </c>
      <c r="C285" s="308">
        <v>29456</v>
      </c>
      <c r="D285" s="307">
        <v>38</v>
      </c>
      <c r="E285" s="307" t="str">
        <f t="shared" si="8"/>
        <v>Louisa Vendettuoli</v>
      </c>
      <c r="F285" s="307" t="str">
        <f t="shared" si="9"/>
        <v>S</v>
      </c>
    </row>
    <row r="286" spans="1:6" ht="13.2" hidden="1">
      <c r="A286" s="307" t="s">
        <v>846</v>
      </c>
      <c r="B286" s="307" t="s">
        <v>847</v>
      </c>
      <c r="C286" s="308">
        <v>21617</v>
      </c>
      <c r="D286" s="307">
        <v>59</v>
      </c>
      <c r="E286" s="307" t="str">
        <f t="shared" si="8"/>
        <v>Keith Waddingham</v>
      </c>
      <c r="F286" s="307" t="str">
        <f t="shared" si="9"/>
        <v>v50</v>
      </c>
    </row>
    <row r="287" spans="1:6" ht="13.2" hidden="1">
      <c r="A287" s="307" t="s">
        <v>493</v>
      </c>
      <c r="B287" s="307" t="s">
        <v>848</v>
      </c>
      <c r="C287" s="308">
        <v>27178</v>
      </c>
      <c r="D287" s="307">
        <v>44</v>
      </c>
      <c r="E287" s="307" t="str">
        <f t="shared" si="8"/>
        <v>Emma Wadsworth</v>
      </c>
      <c r="F287" s="307" t="str">
        <f t="shared" si="9"/>
        <v>v40</v>
      </c>
    </row>
    <row r="288" spans="1:6" ht="13.2" hidden="1">
      <c r="A288" s="307" t="s">
        <v>480</v>
      </c>
      <c r="B288" s="307" t="s">
        <v>848</v>
      </c>
      <c r="C288" s="308">
        <v>27904</v>
      </c>
      <c r="D288" s="307">
        <v>42</v>
      </c>
      <c r="E288" s="307" t="str">
        <f t="shared" si="8"/>
        <v>Victoria Wadsworth</v>
      </c>
      <c r="F288" s="307" t="str">
        <f t="shared" si="9"/>
        <v>v40</v>
      </c>
    </row>
    <row r="289" spans="1:6" ht="13.2" hidden="1">
      <c r="A289" s="307" t="s">
        <v>849</v>
      </c>
      <c r="B289" s="307" t="s">
        <v>850</v>
      </c>
      <c r="C289" s="308">
        <v>24325</v>
      </c>
      <c r="D289" s="307">
        <v>52</v>
      </c>
      <c r="E289" s="307" t="str">
        <f t="shared" si="8"/>
        <v>Maria Walker</v>
      </c>
      <c r="F289" s="307" t="str">
        <f t="shared" si="9"/>
        <v>v50</v>
      </c>
    </row>
    <row r="290" spans="1:6" ht="13.2" hidden="1">
      <c r="A290" s="307" t="s">
        <v>851</v>
      </c>
      <c r="B290" s="307" t="s">
        <v>850</v>
      </c>
      <c r="C290" s="308">
        <v>27780</v>
      </c>
      <c r="D290" s="307">
        <v>42</v>
      </c>
      <c r="E290" s="307" t="str">
        <f t="shared" si="8"/>
        <v>Alfred Walker</v>
      </c>
      <c r="F290" s="307" t="str">
        <f t="shared" si="9"/>
        <v>v40</v>
      </c>
    </row>
    <row r="291" spans="1:6" ht="13.2" hidden="1">
      <c r="A291" s="307" t="s">
        <v>852</v>
      </c>
      <c r="B291" s="307" t="s">
        <v>850</v>
      </c>
      <c r="C291" s="308">
        <v>23866</v>
      </c>
      <c r="D291" s="307">
        <v>53</v>
      </c>
      <c r="E291" s="307" t="str">
        <f t="shared" si="8"/>
        <v>Sara Walker</v>
      </c>
      <c r="F291" s="307" t="str">
        <f t="shared" si="9"/>
        <v>v50</v>
      </c>
    </row>
    <row r="292" spans="1:6" ht="13.2" hidden="1">
      <c r="A292" s="307" t="s">
        <v>753</v>
      </c>
      <c r="B292" s="307" t="s">
        <v>850</v>
      </c>
      <c r="C292" s="308">
        <v>28023</v>
      </c>
      <c r="D292" s="307">
        <v>42</v>
      </c>
      <c r="E292" s="307" t="str">
        <f t="shared" si="8"/>
        <v>Alison Walker</v>
      </c>
      <c r="F292" s="307" t="str">
        <f t="shared" si="9"/>
        <v>v40</v>
      </c>
    </row>
    <row r="293" spans="1:6" ht="13.2" hidden="1">
      <c r="A293" s="307" t="s">
        <v>853</v>
      </c>
      <c r="B293" s="307" t="s">
        <v>854</v>
      </c>
      <c r="C293" s="308">
        <v>26755</v>
      </c>
      <c r="D293" s="307">
        <v>45</v>
      </c>
      <c r="E293" s="307" t="str">
        <f t="shared" si="8"/>
        <v>Alastair Wallace</v>
      </c>
      <c r="F293" s="307" t="str">
        <f t="shared" si="9"/>
        <v>v40</v>
      </c>
    </row>
    <row r="294" spans="1:6" ht="13.2" hidden="1">
      <c r="A294" s="307" t="s">
        <v>763</v>
      </c>
      <c r="B294" s="307" t="s">
        <v>855</v>
      </c>
      <c r="C294" s="308">
        <v>26818</v>
      </c>
      <c r="D294" s="307">
        <v>45</v>
      </c>
      <c r="E294" s="307" t="str">
        <f t="shared" si="8"/>
        <v>Stuart Walton</v>
      </c>
      <c r="F294" s="307" t="str">
        <f t="shared" si="9"/>
        <v>v40</v>
      </c>
    </row>
    <row r="295" spans="1:6" ht="13.2" hidden="1">
      <c r="A295" s="307" t="s">
        <v>752</v>
      </c>
      <c r="B295" s="307" t="s">
        <v>855</v>
      </c>
      <c r="C295" s="308">
        <v>26922</v>
      </c>
      <c r="D295" s="307">
        <v>45</v>
      </c>
      <c r="E295" s="307" t="str">
        <f t="shared" si="8"/>
        <v>Deborah Walton</v>
      </c>
      <c r="F295" s="307" t="str">
        <f t="shared" si="9"/>
        <v>v40</v>
      </c>
    </row>
    <row r="296" spans="1:6" ht="13.2" hidden="1">
      <c r="A296" s="307" t="s">
        <v>539</v>
      </c>
      <c r="B296" s="307" t="s">
        <v>856</v>
      </c>
      <c r="C296" s="308">
        <v>25638</v>
      </c>
      <c r="D296" s="307">
        <v>48</v>
      </c>
      <c r="E296" s="307" t="str">
        <f t="shared" si="8"/>
        <v>Gary Ward</v>
      </c>
      <c r="F296" s="307" t="str">
        <f t="shared" si="9"/>
        <v>v40</v>
      </c>
    </row>
    <row r="297" spans="1:6" ht="13.2" hidden="1">
      <c r="A297" s="307" t="s">
        <v>544</v>
      </c>
      <c r="B297" s="307" t="s">
        <v>857</v>
      </c>
      <c r="C297" s="308">
        <v>32478</v>
      </c>
      <c r="D297" s="307">
        <v>30</v>
      </c>
      <c r="E297" s="307" t="str">
        <f t="shared" si="8"/>
        <v>Matthew Warters</v>
      </c>
      <c r="F297" s="307" t="str">
        <f t="shared" si="9"/>
        <v>S</v>
      </c>
    </row>
    <row r="298" spans="1:6" ht="13.2" hidden="1">
      <c r="A298" s="307" t="s">
        <v>461</v>
      </c>
      <c r="B298" s="307" t="s">
        <v>858</v>
      </c>
      <c r="C298" s="308">
        <v>26642</v>
      </c>
      <c r="D298" s="307">
        <v>45</v>
      </c>
      <c r="E298" s="307" t="str">
        <f t="shared" si="8"/>
        <v>Claire Watmough</v>
      </c>
      <c r="F298" s="307" t="str">
        <f t="shared" si="9"/>
        <v>v40</v>
      </c>
    </row>
    <row r="299" spans="1:6" ht="13.2" hidden="1">
      <c r="A299" s="307" t="s">
        <v>719</v>
      </c>
      <c r="B299" s="307" t="s">
        <v>859</v>
      </c>
      <c r="C299" s="308">
        <v>31795</v>
      </c>
      <c r="D299" s="307">
        <v>31</v>
      </c>
      <c r="E299" s="307" t="str">
        <f t="shared" si="8"/>
        <v>Luke Watson</v>
      </c>
      <c r="F299" s="307" t="str">
        <f t="shared" si="9"/>
        <v>S</v>
      </c>
    </row>
    <row r="300" spans="1:6" ht="13.2" hidden="1">
      <c r="A300" s="307" t="s">
        <v>860</v>
      </c>
      <c r="B300" s="307" t="s">
        <v>861</v>
      </c>
      <c r="C300" s="308">
        <v>19640</v>
      </c>
      <c r="D300" s="307">
        <v>65</v>
      </c>
      <c r="E300" s="307" t="str">
        <f t="shared" si="8"/>
        <v>Susan Weeden</v>
      </c>
      <c r="F300" s="307" t="str">
        <f t="shared" si="9"/>
        <v>V60</v>
      </c>
    </row>
    <row r="301" spans="1:6" ht="13.2" hidden="1">
      <c r="A301" s="307" t="s">
        <v>862</v>
      </c>
      <c r="B301" s="307" t="s">
        <v>861</v>
      </c>
      <c r="C301" s="308">
        <v>20937</v>
      </c>
      <c r="D301" s="307">
        <v>61</v>
      </c>
      <c r="E301" s="307" t="str">
        <f t="shared" si="8"/>
        <v>Brett Weeden</v>
      </c>
      <c r="F301" s="307" t="str">
        <f t="shared" si="9"/>
        <v>V60</v>
      </c>
    </row>
    <row r="302" spans="1:6" ht="13.2" hidden="1">
      <c r="A302" s="307" t="s">
        <v>603</v>
      </c>
      <c r="B302" s="307" t="s">
        <v>863</v>
      </c>
      <c r="C302" s="308">
        <v>26478</v>
      </c>
      <c r="D302" s="307">
        <v>46</v>
      </c>
      <c r="E302" s="307" t="str">
        <f t="shared" si="8"/>
        <v>Rachel Welsh</v>
      </c>
      <c r="F302" s="307" t="str">
        <f t="shared" si="9"/>
        <v>v40</v>
      </c>
    </row>
    <row r="303" spans="1:6" ht="13.2" hidden="1">
      <c r="A303" s="307" t="s">
        <v>668</v>
      </c>
      <c r="B303" s="307" t="s">
        <v>864</v>
      </c>
      <c r="C303" s="308">
        <v>29283</v>
      </c>
      <c r="D303" s="307">
        <v>38</v>
      </c>
      <c r="E303" s="307" t="str">
        <f t="shared" si="8"/>
        <v>Carl Whale</v>
      </c>
      <c r="F303" s="307" t="str">
        <f t="shared" si="9"/>
        <v>S</v>
      </c>
    </row>
    <row r="304" spans="1:6" ht="13.2" hidden="1">
      <c r="A304" s="307" t="s">
        <v>495</v>
      </c>
      <c r="B304" s="307" t="s">
        <v>864</v>
      </c>
      <c r="C304" s="308">
        <v>28786</v>
      </c>
      <c r="D304" s="307">
        <v>40</v>
      </c>
      <c r="E304" s="307" t="str">
        <f t="shared" si="8"/>
        <v>Craig Whale</v>
      </c>
      <c r="F304" s="307" t="str">
        <f t="shared" si="9"/>
        <v>v40</v>
      </c>
    </row>
    <row r="305" spans="1:6" ht="13.2" hidden="1">
      <c r="A305" s="307" t="s">
        <v>502</v>
      </c>
      <c r="B305" s="307" t="s">
        <v>865</v>
      </c>
      <c r="C305" s="308">
        <v>25644</v>
      </c>
      <c r="D305" s="307">
        <v>48</v>
      </c>
      <c r="E305" s="307" t="str">
        <f t="shared" si="8"/>
        <v>Simon Wheeler</v>
      </c>
      <c r="F305" s="307" t="str">
        <f t="shared" si="9"/>
        <v>v40</v>
      </c>
    </row>
    <row r="306" spans="1:6" ht="13.2" hidden="1">
      <c r="A306" s="307" t="s">
        <v>546</v>
      </c>
      <c r="B306" s="307" t="s">
        <v>866</v>
      </c>
      <c r="C306" s="308">
        <v>25745</v>
      </c>
      <c r="D306" s="307">
        <v>48</v>
      </c>
      <c r="E306" s="307" t="str">
        <f t="shared" si="8"/>
        <v>Tim Whitehead</v>
      </c>
      <c r="F306" s="307" t="str">
        <f t="shared" si="9"/>
        <v>v40</v>
      </c>
    </row>
    <row r="307" spans="1:6" ht="13.2" hidden="1">
      <c r="A307" s="307" t="s">
        <v>537</v>
      </c>
      <c r="B307" s="307" t="s">
        <v>866</v>
      </c>
      <c r="C307" s="308">
        <v>26649</v>
      </c>
      <c r="D307" s="307">
        <v>45</v>
      </c>
      <c r="E307" s="307" t="str">
        <f t="shared" si="8"/>
        <v>Emily Whitehead</v>
      </c>
      <c r="F307" s="307" t="str">
        <f t="shared" si="9"/>
        <v>v40</v>
      </c>
    </row>
    <row r="308" spans="1:6" ht="13.2" hidden="1">
      <c r="A308" s="307" t="s">
        <v>575</v>
      </c>
      <c r="B308" s="307" t="s">
        <v>866</v>
      </c>
      <c r="C308" s="308">
        <v>26454</v>
      </c>
      <c r="D308" s="307">
        <v>46</v>
      </c>
      <c r="E308" s="307" t="str">
        <f t="shared" si="8"/>
        <v>Mark Whitehead</v>
      </c>
      <c r="F308" s="307" t="str">
        <f t="shared" si="9"/>
        <v>v40</v>
      </c>
    </row>
    <row r="309" spans="1:6" ht="13.2" hidden="1">
      <c r="A309" s="307" t="s">
        <v>564</v>
      </c>
      <c r="B309" s="307" t="s">
        <v>867</v>
      </c>
      <c r="C309" s="308">
        <v>24144</v>
      </c>
      <c r="D309" s="307">
        <v>52</v>
      </c>
      <c r="E309" s="307" t="str">
        <f t="shared" si="8"/>
        <v>Chris Whittel</v>
      </c>
      <c r="F309" s="307" t="str">
        <f t="shared" si="9"/>
        <v>v50</v>
      </c>
    </row>
    <row r="310" spans="1:6" ht="13.2" hidden="1">
      <c r="A310" s="307" t="s">
        <v>868</v>
      </c>
      <c r="B310" s="307" t="s">
        <v>869</v>
      </c>
      <c r="C310" s="308">
        <v>17031</v>
      </c>
      <c r="D310" s="307">
        <v>72</v>
      </c>
      <c r="E310" s="307" t="str">
        <f t="shared" si="8"/>
        <v>Lyn Wigfield</v>
      </c>
      <c r="F310" s="307" t="str">
        <f t="shared" si="9"/>
        <v>v70</v>
      </c>
    </row>
    <row r="311" spans="1:6" ht="13.2" hidden="1">
      <c r="A311" s="307" t="s">
        <v>509</v>
      </c>
      <c r="B311" s="307" t="s">
        <v>870</v>
      </c>
      <c r="C311" s="308">
        <v>19810</v>
      </c>
      <c r="D311" s="307">
        <v>64</v>
      </c>
      <c r="E311" s="307" t="str">
        <f t="shared" si="8"/>
        <v>Tony Wild</v>
      </c>
      <c r="F311" s="307" t="str">
        <f t="shared" si="9"/>
        <v>V60</v>
      </c>
    </row>
    <row r="312" spans="1:6" ht="13.2" hidden="1">
      <c r="A312" s="307" t="s">
        <v>872</v>
      </c>
      <c r="B312" s="307" t="s">
        <v>871</v>
      </c>
      <c r="C312" s="308">
        <v>23425</v>
      </c>
      <c r="D312" s="307">
        <v>54</v>
      </c>
      <c r="E312" s="307" t="str">
        <f t="shared" si="8"/>
        <v>Shaun Wilkinson</v>
      </c>
      <c r="F312" s="307" t="str">
        <f t="shared" si="9"/>
        <v>v50</v>
      </c>
    </row>
    <row r="313" spans="1:6" ht="13.2" hidden="1">
      <c r="A313" s="307" t="s">
        <v>667</v>
      </c>
      <c r="B313" s="307" t="s">
        <v>871</v>
      </c>
      <c r="C313" s="308">
        <v>26370</v>
      </c>
      <c r="D313" s="307">
        <v>46</v>
      </c>
      <c r="E313" s="307" t="str">
        <f t="shared" si="8"/>
        <v>Helen Wilkinson</v>
      </c>
      <c r="F313" s="307" t="str">
        <f t="shared" si="9"/>
        <v>v40</v>
      </c>
    </row>
    <row r="314" spans="1:6" ht="13.2" hidden="1">
      <c r="A314" s="307" t="s">
        <v>732</v>
      </c>
      <c r="B314" s="307" t="s">
        <v>871</v>
      </c>
      <c r="C314" s="308">
        <v>25050</v>
      </c>
      <c r="D314" s="307">
        <v>50</v>
      </c>
      <c r="E314" s="307" t="str">
        <f t="shared" si="8"/>
        <v>Jeremy Wilkinson</v>
      </c>
      <c r="F314" s="307" t="str">
        <f t="shared" si="9"/>
        <v>v50</v>
      </c>
    </row>
    <row r="315" spans="1:6" ht="13.2" hidden="1">
      <c r="A315" s="307" t="s">
        <v>819</v>
      </c>
      <c r="B315" s="307" t="s">
        <v>873</v>
      </c>
      <c r="C315" s="308">
        <v>28594</v>
      </c>
      <c r="D315" s="307">
        <v>40</v>
      </c>
      <c r="E315" s="307" t="str">
        <f t="shared" si="8"/>
        <v>Vicky Willet</v>
      </c>
      <c r="F315" s="307" t="str">
        <f t="shared" si="9"/>
        <v>v40</v>
      </c>
    </row>
    <row r="316" spans="1:6" ht="13.2" hidden="1">
      <c r="A316" s="307" t="s">
        <v>827</v>
      </c>
      <c r="B316" s="307" t="s">
        <v>874</v>
      </c>
      <c r="C316" s="308">
        <v>29418</v>
      </c>
      <c r="D316" s="307">
        <v>38</v>
      </c>
      <c r="E316" s="307" t="str">
        <f t="shared" si="8"/>
        <v>Dan Williams</v>
      </c>
      <c r="F316" s="307" t="str">
        <f t="shared" si="9"/>
        <v>S</v>
      </c>
    </row>
    <row r="317" spans="1:6" ht="13.2" hidden="1">
      <c r="A317" s="307" t="s">
        <v>875</v>
      </c>
      <c r="B317" s="307" t="s">
        <v>874</v>
      </c>
      <c r="C317" s="308">
        <v>25954</v>
      </c>
      <c r="D317" s="307">
        <v>47</v>
      </c>
      <c r="E317" s="307" t="str">
        <f t="shared" si="8"/>
        <v>Paula Williams</v>
      </c>
      <c r="F317" s="307" t="str">
        <f t="shared" si="9"/>
        <v>v40</v>
      </c>
    </row>
    <row r="318" spans="1:6" ht="13.2" hidden="1">
      <c r="A318" s="307" t="s">
        <v>699</v>
      </c>
      <c r="B318" s="307" t="s">
        <v>876</v>
      </c>
      <c r="C318" s="308">
        <v>26492</v>
      </c>
      <c r="D318" s="307">
        <v>46</v>
      </c>
      <c r="E318" s="307" t="str">
        <f t="shared" si="8"/>
        <v>Ian Willis</v>
      </c>
      <c r="F318" s="307" t="str">
        <f t="shared" si="9"/>
        <v>v40</v>
      </c>
    </row>
    <row r="319" spans="1:6" ht="13.2" hidden="1">
      <c r="A319" s="307" t="s">
        <v>452</v>
      </c>
      <c r="B319" s="307" t="s">
        <v>877</v>
      </c>
      <c r="C319" s="308">
        <v>26375</v>
      </c>
      <c r="D319" s="307">
        <v>46</v>
      </c>
      <c r="E319" s="307" t="str">
        <f t="shared" si="8"/>
        <v>Paul Wilson</v>
      </c>
      <c r="F319" s="307" t="str">
        <f t="shared" si="9"/>
        <v>v40</v>
      </c>
    </row>
    <row r="320" spans="1:6" ht="13.2" hidden="1">
      <c r="A320" s="307" t="s">
        <v>878</v>
      </c>
      <c r="B320" s="307" t="s">
        <v>879</v>
      </c>
      <c r="C320" s="308">
        <v>17891</v>
      </c>
      <c r="D320" s="307">
        <v>69</v>
      </c>
      <c r="E320" s="307" t="str">
        <f t="shared" si="8"/>
        <v>RICHARD WILSON</v>
      </c>
      <c r="F320" s="307" t="str">
        <f t="shared" si="9"/>
        <v>V60</v>
      </c>
    </row>
    <row r="321" spans="1:6" ht="13.2" hidden="1">
      <c r="A321" s="307" t="s">
        <v>880</v>
      </c>
      <c r="B321" s="307" t="s">
        <v>881</v>
      </c>
      <c r="C321" s="308">
        <v>25325</v>
      </c>
      <c r="D321" s="307">
        <v>49</v>
      </c>
      <c r="E321" s="307" t="str">
        <f t="shared" si="8"/>
        <v>Tizz Woffenden</v>
      </c>
      <c r="F321" s="307" t="str">
        <f t="shared" si="9"/>
        <v>v40</v>
      </c>
    </row>
    <row r="322" spans="1:6" ht="13.2" hidden="1">
      <c r="A322" s="307" t="s">
        <v>465</v>
      </c>
      <c r="B322" s="307" t="s">
        <v>882</v>
      </c>
      <c r="C322" s="308">
        <v>32956</v>
      </c>
      <c r="D322" s="307">
        <v>28</v>
      </c>
      <c r="E322" s="307" t="str">
        <f t="shared" si="8"/>
        <v>Joe Worsley</v>
      </c>
      <c r="F322" s="307" t="str">
        <f t="shared" si="9"/>
        <v>S</v>
      </c>
    </row>
    <row r="323" spans="1:6" ht="13.2" hidden="1">
      <c r="A323" s="307" t="s">
        <v>883</v>
      </c>
      <c r="B323" s="307" t="s">
        <v>884</v>
      </c>
      <c r="C323" s="308">
        <v>23765</v>
      </c>
      <c r="D323" s="307">
        <v>53</v>
      </c>
      <c r="E323" s="307" t="str">
        <f t="shared" ref="E323:E328" si="10">A323&amp;" "&amp;B323</f>
        <v>Koleen Wright</v>
      </c>
      <c r="F323" s="307" t="str">
        <f t="shared" ref="F323:F328" si="11">IF(D323&lt;40,"S",(IF(D323&lt;50,"v40",IF(D323&lt;60,"v50",IF(D323&lt;70,"V60","v70")))))</f>
        <v>v50</v>
      </c>
    </row>
    <row r="324" spans="1:6" ht="13.2" hidden="1">
      <c r="A324" s="307" t="s">
        <v>445</v>
      </c>
      <c r="B324" s="307" t="s">
        <v>884</v>
      </c>
      <c r="C324" s="308">
        <v>22571</v>
      </c>
      <c r="D324" s="307">
        <v>57</v>
      </c>
      <c r="E324" s="307" t="str">
        <f t="shared" si="10"/>
        <v>Alan Wright</v>
      </c>
      <c r="F324" s="307" t="str">
        <f t="shared" si="11"/>
        <v>v50</v>
      </c>
    </row>
    <row r="325" spans="1:6" ht="13.2" hidden="1">
      <c r="A325" s="307" t="s">
        <v>885</v>
      </c>
      <c r="B325" s="307" t="s">
        <v>886</v>
      </c>
      <c r="C325" s="308">
        <v>28055</v>
      </c>
      <c r="D325" s="307">
        <v>42</v>
      </c>
      <c r="E325" s="307" t="str">
        <f t="shared" si="10"/>
        <v>Rifat Yasmin</v>
      </c>
      <c r="F325" s="307" t="str">
        <f t="shared" si="11"/>
        <v>v40</v>
      </c>
    </row>
    <row r="326" spans="1:6" ht="13.2" hidden="1">
      <c r="A326" s="307" t="s">
        <v>663</v>
      </c>
      <c r="B326" s="307" t="s">
        <v>887</v>
      </c>
      <c r="C326" s="308">
        <v>34991</v>
      </c>
      <c r="D326" s="307">
        <v>23</v>
      </c>
      <c r="E326" s="307" t="str">
        <f t="shared" si="10"/>
        <v>Hannah Yates</v>
      </c>
      <c r="F326" s="307" t="str">
        <f t="shared" si="11"/>
        <v>S</v>
      </c>
    </row>
    <row r="327" spans="1:6" ht="16.95" hidden="1" customHeight="1">
      <c r="A327" s="307" t="s">
        <v>888</v>
      </c>
      <c r="B327" s="307" t="s">
        <v>887</v>
      </c>
      <c r="C327" s="308">
        <v>36714</v>
      </c>
      <c r="D327" s="307">
        <v>18</v>
      </c>
      <c r="E327" s="307" t="str">
        <f t="shared" si="10"/>
        <v>Gaynor Yates</v>
      </c>
      <c r="F327" s="307" t="str">
        <f t="shared" si="11"/>
        <v>S</v>
      </c>
    </row>
    <row r="328" spans="1:6" ht="13.2" hidden="1">
      <c r="A328" s="307" t="s">
        <v>889</v>
      </c>
      <c r="B328" s="307" t="s">
        <v>887</v>
      </c>
      <c r="C328" s="308">
        <v>23815</v>
      </c>
      <c r="D328" s="307">
        <v>53</v>
      </c>
      <c r="E328" s="307" t="str">
        <f t="shared" si="10"/>
        <v>Irene Yates</v>
      </c>
      <c r="F328" s="307" t="str">
        <f t="shared" si="11"/>
        <v>v50</v>
      </c>
    </row>
    <row r="329" spans="1:6" ht="12.75" customHeight="1">
      <c r="E329" s="264" t="s">
        <v>896</v>
      </c>
    </row>
  </sheetData>
  <autoFilter ref="A1:D328" xr:uid="{A7691CC3-B095-43E8-A454-1F0BE6A3DA11}">
    <filterColumn colId="1">
      <filters>
        <filter val="Houldsworth"/>
        <filter val="House"/>
      </filters>
    </filterColumn>
    <sortState xmlns:xlrd2="http://schemas.microsoft.com/office/spreadsheetml/2017/richdata2" ref="A51:D52">
      <sortCondition ref="B1:B328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92D050"/>
  </sheetPr>
  <dimension ref="A1:H178"/>
  <sheetViews>
    <sheetView topLeftCell="A8" workbookViewId="0">
      <selection activeCell="B29" sqref="B29"/>
    </sheetView>
  </sheetViews>
  <sheetFormatPr defaultColWidth="14.44140625" defaultRowHeight="12.75" customHeight="1"/>
  <cols>
    <col min="1" max="1" width="17.33203125" customWidth="1"/>
    <col min="2" max="2" width="18.44140625" bestFit="1" customWidth="1"/>
    <col min="3" max="3" width="16.109375" style="10" customWidth="1"/>
    <col min="4" max="4" width="17.33203125" style="4" customWidth="1"/>
    <col min="5" max="5" width="30.5546875" style="10" customWidth="1"/>
    <col min="6" max="6" width="34.6640625" style="10" customWidth="1"/>
    <col min="7" max="8" width="14.44140625" customWidth="1"/>
  </cols>
  <sheetData>
    <row r="1" spans="1:7" s="4" customFormat="1" ht="12.75" customHeight="1">
      <c r="A1" s="7" t="s">
        <v>103</v>
      </c>
      <c r="B1" s="7"/>
      <c r="C1" s="7"/>
      <c r="D1" s="7"/>
      <c r="E1" s="10"/>
      <c r="F1" s="10"/>
    </row>
    <row r="2" spans="1:7" ht="12.75" customHeight="1">
      <c r="A2" s="11" t="s">
        <v>91</v>
      </c>
      <c r="B2" s="11"/>
      <c r="C2" s="11"/>
      <c r="D2" s="12" t="s">
        <v>98</v>
      </c>
      <c r="E2" s="7" t="s">
        <v>312</v>
      </c>
      <c r="F2" s="7" t="s">
        <v>313</v>
      </c>
      <c r="G2" t="s">
        <v>434</v>
      </c>
    </row>
    <row r="3" spans="1:7" s="10" customFormat="1" ht="12.75" customHeight="1">
      <c r="A3" s="6">
        <v>1</v>
      </c>
      <c r="B3" s="6" t="s">
        <v>4</v>
      </c>
      <c r="C3" s="6" t="str">
        <f>VLOOKUP(B3,' fell Table'!$B$3:$B$36,1,FALSE)</f>
        <v>Dave Evans</v>
      </c>
      <c r="D3" s="6">
        <f>26-A3</f>
        <v>25</v>
      </c>
      <c r="E3" s="10" t="str">
        <f>VLOOKUP(B3,'Overall Champs'!C:C,1,FALSE)</f>
        <v>Dave Evans</v>
      </c>
      <c r="F3" s="10" t="e">
        <f>VLOOKUP(B3,'Overall Champs'!P:P,1,FALSE)</f>
        <v>#N/A</v>
      </c>
      <c r="G3" s="10" t="str">
        <f>VLOOKUP(B3,' fell Table'!B:O,1,FALSE)</f>
        <v>Dave Evans</v>
      </c>
    </row>
    <row r="4" spans="1:7" s="10" customFormat="1" ht="12.75" customHeight="1">
      <c r="A4" s="6">
        <v>2</v>
      </c>
      <c r="B4" s="6"/>
      <c r="C4" s="6" t="e">
        <f>VLOOKUP(B4,' fell Table'!$B$3:$B$36,1,FALSE)</f>
        <v>#N/A</v>
      </c>
      <c r="D4" s="6">
        <f t="shared" ref="D4:D15" si="0">26-A4</f>
        <v>24</v>
      </c>
      <c r="E4" s="10" t="e">
        <f>VLOOKUP(B4,'Overall Champs'!C:C,1,FALSE)</f>
        <v>#N/A</v>
      </c>
      <c r="F4" s="10" t="e">
        <f>VLOOKUP(B4,'Overall Champs'!P:P,1,FALSE)</f>
        <v>#N/A</v>
      </c>
      <c r="G4" s="10" t="e">
        <f>VLOOKUP(B4,' fell Table'!B:O,1,FALSE)</f>
        <v>#N/A</v>
      </c>
    </row>
    <row r="5" spans="1:7" s="10" customFormat="1" ht="12.75" customHeight="1">
      <c r="A5" s="6">
        <v>3</v>
      </c>
      <c r="B5" s="6"/>
      <c r="C5" s="6" t="e">
        <f>VLOOKUP(B5,' fell Table'!$B$3:$B$36,1,FALSE)</f>
        <v>#N/A</v>
      </c>
      <c r="D5" s="6">
        <f t="shared" si="0"/>
        <v>23</v>
      </c>
      <c r="E5" s="10" t="e">
        <f>VLOOKUP(B5,'Overall Champs'!C:C,1,FALSE)</f>
        <v>#N/A</v>
      </c>
      <c r="F5" s="10" t="e">
        <f>VLOOKUP(B5,'Overall Champs'!P:P,1,FALSE)</f>
        <v>#N/A</v>
      </c>
      <c r="G5" s="10" t="e">
        <f>VLOOKUP(B5,' fell Table'!B:O,1,FALSE)</f>
        <v>#N/A</v>
      </c>
    </row>
    <row r="6" spans="1:7" s="10" customFormat="1" ht="12.75" customHeight="1">
      <c r="A6" s="6">
        <v>4</v>
      </c>
      <c r="B6" s="6"/>
      <c r="C6" s="6" t="e">
        <f>VLOOKUP(B6,' fell Table'!$B$3:$B$36,1,FALSE)</f>
        <v>#N/A</v>
      </c>
      <c r="D6" s="6">
        <f t="shared" si="0"/>
        <v>22</v>
      </c>
      <c r="E6" s="10" t="e">
        <f>VLOOKUP(B6,'Overall Champs'!C:C,1,FALSE)</f>
        <v>#N/A</v>
      </c>
      <c r="F6" s="10" t="e">
        <f>VLOOKUP(B6,'Overall Champs'!P:P,1,FALSE)</f>
        <v>#N/A</v>
      </c>
      <c r="G6" s="10" t="e">
        <f>VLOOKUP(B6,' fell Table'!B:O,1,FALSE)</f>
        <v>#N/A</v>
      </c>
    </row>
    <row r="7" spans="1:7" s="10" customFormat="1" ht="12.75" customHeight="1">
      <c r="A7" s="6">
        <v>5</v>
      </c>
      <c r="B7" s="6"/>
      <c r="C7" s="6" t="e">
        <f>VLOOKUP(B7,' fell Table'!$B$3:$B$36,1,FALSE)</f>
        <v>#N/A</v>
      </c>
      <c r="D7" s="6">
        <f t="shared" si="0"/>
        <v>21</v>
      </c>
      <c r="E7" s="10" t="e">
        <f>VLOOKUP(B7,'Overall Champs'!C:C,1,FALSE)</f>
        <v>#N/A</v>
      </c>
      <c r="F7" s="10" t="e">
        <f>VLOOKUP(B7,'Overall Champs'!P:P,1,FALSE)</f>
        <v>#N/A</v>
      </c>
      <c r="G7" s="10" t="e">
        <f>VLOOKUP(B7,' fell Table'!B:O,1,FALSE)</f>
        <v>#N/A</v>
      </c>
    </row>
    <row r="8" spans="1:7" s="10" customFormat="1" ht="12.75" customHeight="1">
      <c r="A8" s="6">
        <v>6</v>
      </c>
      <c r="B8" s="6"/>
      <c r="C8" s="6" t="e">
        <f>VLOOKUP(B8,' fell Table'!$B$3:$B$36,1,FALSE)</f>
        <v>#N/A</v>
      </c>
      <c r="D8" s="6">
        <f t="shared" si="0"/>
        <v>20</v>
      </c>
      <c r="E8" s="10" t="e">
        <f>VLOOKUP(B8,'Overall Champs'!C:C,1,FALSE)</f>
        <v>#N/A</v>
      </c>
      <c r="F8" s="10" t="e">
        <f>VLOOKUP(B8,'Overall Champs'!P:P,1,FALSE)</f>
        <v>#N/A</v>
      </c>
      <c r="G8" s="10" t="e">
        <f>VLOOKUP(B8,' fell Table'!B:O,1,FALSE)</f>
        <v>#N/A</v>
      </c>
    </row>
    <row r="9" spans="1:7" s="10" customFormat="1" ht="13.2">
      <c r="A9" s="6">
        <v>7</v>
      </c>
      <c r="B9" s="17"/>
      <c r="C9" s="6" t="e">
        <f>VLOOKUP(B9,' fell Table'!$B$3:$B$36,1,FALSE)</f>
        <v>#N/A</v>
      </c>
      <c r="D9" s="6">
        <f t="shared" si="0"/>
        <v>19</v>
      </c>
      <c r="E9" s="16" t="e">
        <f>VLOOKUP(B9,'Overall Champs'!C:C,1,FALSE)</f>
        <v>#N/A</v>
      </c>
      <c r="F9" s="10" t="e">
        <f>VLOOKUP(B9,'Overall Champs'!P:P,1,FALSE)</f>
        <v>#N/A</v>
      </c>
      <c r="G9" s="10" t="e">
        <f>VLOOKUP(B9,' fell Table'!B:O,1,FALSE)</f>
        <v>#N/A</v>
      </c>
    </row>
    <row r="10" spans="1:7" s="10" customFormat="1" ht="13.2">
      <c r="A10" s="6">
        <v>8</v>
      </c>
      <c r="B10" s="54"/>
      <c r="C10" s="6" t="e">
        <f>VLOOKUP(B10,' fell Table'!$B$3:$B$36,1,FALSE)</f>
        <v>#N/A</v>
      </c>
      <c r="D10" s="6">
        <f t="shared" si="0"/>
        <v>18</v>
      </c>
      <c r="E10" s="10" t="e">
        <f>VLOOKUP(B10,'Overall Champs'!C:C,1,FALSE)</f>
        <v>#N/A</v>
      </c>
      <c r="F10" s="10" t="e">
        <f>VLOOKUP(B10,'Overall Champs'!P:P,1,FALSE)</f>
        <v>#N/A</v>
      </c>
      <c r="G10" s="10" t="e">
        <f>VLOOKUP(B10,' fell Table'!B:O,1,FALSE)</f>
        <v>#N/A</v>
      </c>
    </row>
    <row r="11" spans="1:7" s="10" customFormat="1" ht="13.2">
      <c r="A11" s="6">
        <v>9</v>
      </c>
      <c r="B11" s="54"/>
      <c r="C11" s="6" t="e">
        <f>VLOOKUP(B11,' fell Table'!$B$3:$B$36,1,FALSE)</f>
        <v>#N/A</v>
      </c>
      <c r="D11" s="6">
        <f t="shared" si="0"/>
        <v>17</v>
      </c>
      <c r="E11" s="10" t="e">
        <f>VLOOKUP(B11,'Overall Champs'!C:C,1,FALSE)</f>
        <v>#N/A</v>
      </c>
      <c r="F11" s="10" t="e">
        <f>VLOOKUP(B11,'Overall Champs'!P:P,1,FALSE)</f>
        <v>#N/A</v>
      </c>
      <c r="G11" s="10" t="e">
        <f>VLOOKUP(B11,' fell Table'!B:O,1,FALSE)</f>
        <v>#N/A</v>
      </c>
    </row>
    <row r="12" spans="1:7" s="10" customFormat="1" ht="13.2">
      <c r="A12" s="6">
        <v>10</v>
      </c>
      <c r="B12" s="54"/>
      <c r="C12" s="6" t="e">
        <f>VLOOKUP(B12,' fell Table'!$B$3:$B$36,1,FALSE)</f>
        <v>#N/A</v>
      </c>
      <c r="D12" s="6">
        <f t="shared" si="0"/>
        <v>16</v>
      </c>
      <c r="E12" s="16" t="e">
        <f>VLOOKUP(B12,'Overall Champs'!C:C,1,FALSE)</f>
        <v>#N/A</v>
      </c>
      <c r="F12" s="10" t="e">
        <f>VLOOKUP(B12,'Overall Champs'!P:P,1,FALSE)</f>
        <v>#N/A</v>
      </c>
      <c r="G12" s="10" t="e">
        <f>VLOOKUP(B12,' fell Table'!B:O,1,FALSE)</f>
        <v>#N/A</v>
      </c>
    </row>
    <row r="13" spans="1:7" s="10" customFormat="1" ht="13.2">
      <c r="A13" s="6">
        <v>11</v>
      </c>
      <c r="B13" s="54"/>
      <c r="C13" s="6" t="e">
        <f>VLOOKUP(B13,' fell Table'!$B$3:$B$36,1,FALSE)</f>
        <v>#N/A</v>
      </c>
      <c r="D13" s="6">
        <f t="shared" si="0"/>
        <v>15</v>
      </c>
      <c r="E13" s="10" t="e">
        <f>VLOOKUP(B13,'Overall Champs'!C:C,1,FALSE)</f>
        <v>#N/A</v>
      </c>
      <c r="F13" s="10" t="e">
        <f>VLOOKUP(B13,'Overall Champs'!P:P,1,FALSE)</f>
        <v>#N/A</v>
      </c>
      <c r="G13" s="10" t="e">
        <f>VLOOKUP(B13,' fell Table'!B:O,1,FALSE)</f>
        <v>#N/A</v>
      </c>
    </row>
    <row r="14" spans="1:7" s="10" customFormat="1" ht="13.2">
      <c r="A14" s="6">
        <v>12</v>
      </c>
      <c r="B14" s="54"/>
      <c r="C14" s="6" t="e">
        <f>VLOOKUP(B14,' fell Table'!$B$3:$B$36,1,FALSE)</f>
        <v>#N/A</v>
      </c>
      <c r="D14" s="6">
        <f t="shared" si="0"/>
        <v>14</v>
      </c>
      <c r="E14" s="10" t="e">
        <f>VLOOKUP(B14,'Overall Champs'!C:C,1,FALSE)</f>
        <v>#N/A</v>
      </c>
      <c r="F14" s="10" t="e">
        <f>VLOOKUP(B14,'Overall Champs'!P:P,1,FALSE)</f>
        <v>#N/A</v>
      </c>
      <c r="G14" s="10" t="e">
        <f>VLOOKUP(B14,' fell Table'!B:O,1,FALSE)</f>
        <v>#N/A</v>
      </c>
    </row>
    <row r="15" spans="1:7" s="10" customFormat="1" ht="13.2">
      <c r="A15" s="6">
        <v>13</v>
      </c>
      <c r="B15" s="54"/>
      <c r="C15" s="6" t="e">
        <f>VLOOKUP(B15,' fell Table'!$B$3:$B$36,1,FALSE)</f>
        <v>#N/A</v>
      </c>
      <c r="D15" s="10">
        <f t="shared" si="0"/>
        <v>13</v>
      </c>
      <c r="E15" s="10" t="e">
        <f>VLOOKUP(B15,'Overall Champs'!C:C,1,FALSE)</f>
        <v>#N/A</v>
      </c>
      <c r="F15" s="10" t="e">
        <f>VLOOKUP(B15,'Overall Champs'!P:P,1,FALSE)</f>
        <v>#N/A</v>
      </c>
      <c r="G15" s="10" t="e">
        <f>VLOOKUP(B15,' fell Table'!B:O,1,FALSE)</f>
        <v>#N/A</v>
      </c>
    </row>
    <row r="16" spans="1:7" s="10" customFormat="1" ht="12.75" customHeight="1">
      <c r="A16" s="6">
        <v>14</v>
      </c>
      <c r="C16" s="6" t="e">
        <f>VLOOKUP(B16,' fell Table'!$B$3:$B$36,1,FALSE)</f>
        <v>#N/A</v>
      </c>
      <c r="D16" s="6">
        <f>26-A16</f>
        <v>12</v>
      </c>
      <c r="E16" s="16" t="e">
        <f>VLOOKUP(B16,'Overall Champs'!C:C,1,FALSE)</f>
        <v>#N/A</v>
      </c>
      <c r="F16" s="10" t="e">
        <f>VLOOKUP(B16,'Overall Champs'!P:P,1,FALSE)</f>
        <v>#N/A</v>
      </c>
      <c r="G16" s="10" t="e">
        <f>VLOOKUP(B16,' fell Table'!B:O,1,FALSE)</f>
        <v>#N/A</v>
      </c>
    </row>
    <row r="17" spans="1:8" s="10" customFormat="1" ht="12.75" customHeight="1">
      <c r="A17" s="6">
        <v>15</v>
      </c>
      <c r="B17" s="54"/>
      <c r="C17" s="6" t="e">
        <f>VLOOKUP(B17,' fell Table'!$B$3:$B$36,1,FALSE)</f>
        <v>#N/A</v>
      </c>
      <c r="D17" s="6">
        <f>26-A17</f>
        <v>11</v>
      </c>
      <c r="E17" s="16" t="e">
        <f>VLOOKUP(B17,'Overall Champs'!C:C,1,FALSE)</f>
        <v>#N/A</v>
      </c>
      <c r="F17" s="10" t="e">
        <f>VLOOKUP(B17,'Overall Champs'!P:P,1,FALSE)</f>
        <v>#N/A</v>
      </c>
      <c r="G17" s="10" t="e">
        <f>VLOOKUP(B17,' fell Table'!B:O,1,FALSE)</f>
        <v>#N/A</v>
      </c>
    </row>
    <row r="18" spans="1:8" s="10" customFormat="1" ht="12.75" customHeight="1">
      <c r="A18" s="6">
        <v>16</v>
      </c>
      <c r="B18" s="54"/>
      <c r="C18" s="6" t="e">
        <f>VLOOKUP(B18,' fell Table'!$B$3:$B$36,1,FALSE)</f>
        <v>#N/A</v>
      </c>
      <c r="D18" s="6">
        <f>26-A18</f>
        <v>10</v>
      </c>
      <c r="E18" s="16"/>
      <c r="G18" s="10" t="e">
        <f>VLOOKUP(B18,' fell Table'!B:O,1,FALSE)</f>
        <v>#N/A</v>
      </c>
    </row>
    <row r="19" spans="1:8" s="10" customFormat="1" ht="12.75" customHeight="1">
      <c r="A19" s="6">
        <v>1</v>
      </c>
      <c r="B19" s="6"/>
      <c r="C19" s="6" t="e">
        <f>VLOOKUP(B19,' fell Table'!$B$3:$B$36,1,FALSE)</f>
        <v>#N/A</v>
      </c>
      <c r="D19" s="6">
        <f>26-A19</f>
        <v>25</v>
      </c>
      <c r="E19" s="10" t="e">
        <f>VLOOKUP(B19,'Overall Champs'!C:C,1,FALSE)</f>
        <v>#N/A</v>
      </c>
      <c r="F19" s="10" t="e">
        <f>VLOOKUP(B19,'Overall Champs'!P:P,1,FALSE)</f>
        <v>#N/A</v>
      </c>
      <c r="G19" s="10" t="e">
        <f>VLOOKUP(B19,' fell Table'!B:O,1,FALSE)</f>
        <v>#N/A</v>
      </c>
    </row>
    <row r="20" spans="1:8" s="10" customFormat="1" ht="12.75" customHeight="1">
      <c r="A20" s="6">
        <v>2</v>
      </c>
      <c r="B20" s="6"/>
      <c r="C20" s="6" t="e">
        <f>VLOOKUP(B20,' fell Table'!$B$3:$B$36,1,FALSE)</f>
        <v>#N/A</v>
      </c>
      <c r="D20" s="6">
        <f t="shared" ref="D20:D25" si="1">26-A20</f>
        <v>24</v>
      </c>
      <c r="E20" s="10" t="e">
        <f>VLOOKUP(B20,'Overall Champs'!C:C,1,FALSE)</f>
        <v>#N/A</v>
      </c>
      <c r="F20" s="10" t="e">
        <f>VLOOKUP(B20,'Overall Champs'!P:P,1,FALSE)</f>
        <v>#N/A</v>
      </c>
      <c r="G20" s="10" t="e">
        <f>VLOOKUP(B20,' fell Table'!B:O,1,FALSE)</f>
        <v>#N/A</v>
      </c>
    </row>
    <row r="21" spans="1:8" s="10" customFormat="1" ht="12.75" customHeight="1">
      <c r="A21" s="6">
        <v>3</v>
      </c>
      <c r="B21" s="6"/>
      <c r="C21" s="6" t="e">
        <f>VLOOKUP(B21,' fell Table'!$B$3:$B$36,1,FALSE)</f>
        <v>#N/A</v>
      </c>
      <c r="D21" s="6">
        <f t="shared" si="1"/>
        <v>23</v>
      </c>
      <c r="E21" s="10" t="e">
        <f>VLOOKUP(B21,'Overall Champs'!C:C,1,FALSE)</f>
        <v>#N/A</v>
      </c>
      <c r="F21" s="10" t="e">
        <f>VLOOKUP(B21,'Overall Champs'!P:P,1,FALSE)</f>
        <v>#N/A</v>
      </c>
      <c r="G21" s="10" t="e">
        <f>VLOOKUP(B21,' fell Table'!B:O,1,FALSE)</f>
        <v>#N/A</v>
      </c>
    </row>
    <row r="22" spans="1:8" s="10" customFormat="1" ht="12.75" customHeight="1">
      <c r="A22" s="6">
        <v>4</v>
      </c>
      <c r="B22" s="6"/>
      <c r="C22" s="6" t="e">
        <f>VLOOKUP(B22,' fell Table'!$B$3:$B$36,1,FALSE)</f>
        <v>#N/A</v>
      </c>
      <c r="D22" s="6">
        <f t="shared" si="1"/>
        <v>22</v>
      </c>
      <c r="E22" s="10" t="e">
        <f>VLOOKUP(B22,'Overall Champs'!C:C,1,FALSE)</f>
        <v>#N/A</v>
      </c>
      <c r="F22" s="16" t="e">
        <f>VLOOKUP(B22,'Overall Champs'!P:P,1,FALSE)</f>
        <v>#N/A</v>
      </c>
      <c r="G22" s="10" t="e">
        <f>VLOOKUP(B22,' fell Table'!B:O,1,FALSE)</f>
        <v>#N/A</v>
      </c>
    </row>
    <row r="23" spans="1:8" s="10" customFormat="1" ht="12.75" customHeight="1">
      <c r="A23" s="6">
        <v>5</v>
      </c>
      <c r="B23" s="6"/>
      <c r="C23" s="6" t="e">
        <f>VLOOKUP(B23,' fell Table'!$B$3:$B$36,1,FALSE)</f>
        <v>#N/A</v>
      </c>
      <c r="D23" s="6">
        <f t="shared" si="1"/>
        <v>21</v>
      </c>
      <c r="E23" s="10" t="e">
        <f>VLOOKUP(B23,'Overall Champs'!C:C,1,FALSE)</f>
        <v>#N/A</v>
      </c>
      <c r="F23" s="10" t="e">
        <f>VLOOKUP(B23,'Overall Champs'!P:P,1,FALSE)</f>
        <v>#N/A</v>
      </c>
      <c r="G23" s="10" t="e">
        <f>VLOOKUP(B23,' fell Table'!B:O,1,FALSE)</f>
        <v>#N/A</v>
      </c>
    </row>
    <row r="24" spans="1:8" s="10" customFormat="1" ht="12.75" customHeight="1">
      <c r="A24" s="6">
        <v>6</v>
      </c>
      <c r="B24" s="17"/>
      <c r="C24" s="6" t="e">
        <f>VLOOKUP(B24,' fell Table'!$B$3:$B$36,1,FALSE)</f>
        <v>#N/A</v>
      </c>
      <c r="D24" s="6">
        <f t="shared" si="1"/>
        <v>20</v>
      </c>
      <c r="E24" s="10" t="e">
        <f>VLOOKUP(B24,'Overall Champs'!C:C,1,FALSE)</f>
        <v>#N/A</v>
      </c>
      <c r="F24" s="10" t="e">
        <f>VLOOKUP(B24,'Overall Champs'!P:P,1,FALSE)</f>
        <v>#N/A</v>
      </c>
      <c r="G24" s="10" t="e">
        <f>VLOOKUP(B24,' fell Table'!B:O,1,FALSE)</f>
        <v>#N/A</v>
      </c>
    </row>
    <row r="25" spans="1:8" s="10" customFormat="1" ht="13.2">
      <c r="A25" s="6">
        <v>7</v>
      </c>
      <c r="B25" s="54"/>
      <c r="C25" s="6" t="e">
        <f>VLOOKUP(B25,' fell Table'!$B$3:$B$36,1,FALSE)</f>
        <v>#N/A</v>
      </c>
      <c r="D25" s="6">
        <f t="shared" si="1"/>
        <v>19</v>
      </c>
      <c r="E25" s="10" t="e">
        <f>VLOOKUP(B25,'Overall Champs'!C:C,1,FALSE)</f>
        <v>#N/A</v>
      </c>
      <c r="F25" s="10" t="e">
        <f>VLOOKUP(B25,'Overall Champs'!P:P,1,FALSE)</f>
        <v>#N/A</v>
      </c>
      <c r="G25" s="10" t="e">
        <f>VLOOKUP(B25,' fell Table'!B:O,1,FALSE)</f>
        <v>#N/A</v>
      </c>
    </row>
    <row r="26" spans="1:8" ht="13.2">
      <c r="A26" s="7" t="s">
        <v>398</v>
      </c>
      <c r="B26" s="7"/>
      <c r="C26" s="6"/>
      <c r="D26" s="7"/>
      <c r="G26" s="10" t="e">
        <f>VLOOKUP(B26,' fell Table'!B:O,1,FALSE)</f>
        <v>#N/A</v>
      </c>
      <c r="H26" s="4"/>
    </row>
    <row r="27" spans="1:8" ht="13.2">
      <c r="A27" s="6" t="s">
        <v>91</v>
      </c>
      <c r="B27" s="6"/>
      <c r="C27" s="6"/>
      <c r="D27" s="8" t="s">
        <v>98</v>
      </c>
      <c r="G27" s="10" t="e">
        <f>VLOOKUP(B27,' fell Table'!B:O,1,FALSE)</f>
        <v>#N/A</v>
      </c>
      <c r="H27" s="6"/>
    </row>
    <row r="28" spans="1:8" s="1" customFormat="1" ht="13.2">
      <c r="A28" s="6">
        <v>1</v>
      </c>
      <c r="B28" s="18" t="s">
        <v>7</v>
      </c>
      <c r="C28" s="6" t="str">
        <f>VLOOKUP(B28,' fell Table'!$B$3:$B$36,1,FALSE)</f>
        <v>Paul Crabtree</v>
      </c>
      <c r="D28" s="6">
        <f>26-A28</f>
        <v>25</v>
      </c>
      <c r="E28" s="10" t="str">
        <f>VLOOKUP(B28,'Overall Champs'!C:C,1,FALSE)</f>
        <v>Paul Crabtree</v>
      </c>
      <c r="F28" s="10" t="e">
        <f>VLOOKUP(B28,'Overall Champs'!P:P,1,FALSE)</f>
        <v>#N/A</v>
      </c>
      <c r="G28" s="10" t="str">
        <f>VLOOKUP(B28,' fell Table'!B:O,1,FALSE)</f>
        <v>Paul Crabtree</v>
      </c>
      <c r="H28" s="6"/>
    </row>
    <row r="29" spans="1:8" s="1" customFormat="1" ht="13.2">
      <c r="A29" s="6">
        <v>2</v>
      </c>
      <c r="B29" s="6" t="s">
        <v>327</v>
      </c>
      <c r="C29" s="6" t="str">
        <f>VLOOKUP(B29,' fell Table'!$B$3:$B$36,1,FALSE)</f>
        <v>David Copping</v>
      </c>
      <c r="D29" s="6">
        <f t="shared" ref="D29:D41" si="2">26-A29</f>
        <v>24</v>
      </c>
      <c r="E29" s="10" t="str">
        <f>VLOOKUP(B29,'Overall Champs'!C:C,1,FALSE)</f>
        <v>David Copping</v>
      </c>
      <c r="F29" s="10" t="e">
        <f>VLOOKUP(B29,'Overall Champs'!P:P,1,FALSE)</f>
        <v>#N/A</v>
      </c>
      <c r="G29" s="10" t="str">
        <f>VLOOKUP(B29,' fell Table'!B:O,1,FALSE)</f>
        <v>David Copping</v>
      </c>
      <c r="H29" s="6"/>
    </row>
    <row r="30" spans="1:8" s="1" customFormat="1" ht="13.2">
      <c r="A30" s="6">
        <v>3</v>
      </c>
      <c r="B30" s="18" t="s">
        <v>29</v>
      </c>
      <c r="C30" s="6" t="str">
        <f>VLOOKUP(B30,' fell Table'!$B$3:$B$36,1,FALSE)</f>
        <v>Tony Booth</v>
      </c>
      <c r="D30" s="6">
        <f t="shared" si="2"/>
        <v>23</v>
      </c>
      <c r="E30" s="10" t="str">
        <f>VLOOKUP(B30,'Overall Champs'!C:C,1,FALSE)</f>
        <v>Tony Booth</v>
      </c>
      <c r="F30" s="10" t="e">
        <f>VLOOKUP(B30,'Overall Champs'!P:P,1,FALSE)</f>
        <v>#N/A</v>
      </c>
      <c r="G30" s="10" t="str">
        <f>VLOOKUP(B30,' fell Table'!B:O,1,FALSE)</f>
        <v>Tony Booth</v>
      </c>
      <c r="H30" s="6"/>
    </row>
    <row r="31" spans="1:8" s="1" customFormat="1" ht="13.2">
      <c r="A31" s="6">
        <v>4</v>
      </c>
      <c r="B31" s="6"/>
      <c r="C31" s="6" t="e">
        <f>VLOOKUP(B31,' fell Table'!$B$3:$B$36,1,FALSE)</f>
        <v>#N/A</v>
      </c>
      <c r="D31" s="6">
        <f t="shared" si="2"/>
        <v>22</v>
      </c>
      <c r="E31" s="16" t="e">
        <f>VLOOKUP(B31,'Overall Champs'!C:C,1,FALSE)</f>
        <v>#N/A</v>
      </c>
      <c r="F31" s="10" t="e">
        <f>VLOOKUP(B31,'Overall Champs'!P:P,1,FALSE)</f>
        <v>#N/A</v>
      </c>
      <c r="G31" s="10" t="e">
        <f>VLOOKUP(B31,' fell Table'!B:O,1,FALSE)</f>
        <v>#N/A</v>
      </c>
      <c r="H31" s="6"/>
    </row>
    <row r="32" spans="1:8" s="1" customFormat="1" ht="13.2">
      <c r="A32" s="6">
        <v>5</v>
      </c>
      <c r="B32" s="7"/>
      <c r="C32" s="6" t="e">
        <f>VLOOKUP(B32,' fell Table'!$B$3:$B$36,1,FALSE)</f>
        <v>#N/A</v>
      </c>
      <c r="D32" s="6">
        <f t="shared" si="2"/>
        <v>21</v>
      </c>
      <c r="E32" s="10" t="e">
        <f>VLOOKUP(B32,'Overall Champs'!C:C,1,FALSE)</f>
        <v>#N/A</v>
      </c>
      <c r="F32" s="10" t="e">
        <f>VLOOKUP(B32,'Overall Champs'!P:P,1,FALSE)</f>
        <v>#N/A</v>
      </c>
      <c r="G32" s="10" t="e">
        <f>VLOOKUP(B32,' fell Table'!B:O,1,FALSE)</f>
        <v>#N/A</v>
      </c>
      <c r="H32" s="6"/>
    </row>
    <row r="33" spans="1:8" ht="13.2">
      <c r="A33" s="6">
        <v>6</v>
      </c>
      <c r="B33" s="7"/>
      <c r="C33" s="6" t="e">
        <f>VLOOKUP(B33,' fell Table'!$B$3:$B$36,1,FALSE)</f>
        <v>#N/A</v>
      </c>
      <c r="D33" s="6">
        <f t="shared" si="2"/>
        <v>20</v>
      </c>
      <c r="E33" s="10" t="e">
        <f>VLOOKUP(B33,'Overall Champs'!C:C,1,FALSE)</f>
        <v>#N/A</v>
      </c>
      <c r="F33" s="10" t="e">
        <f>VLOOKUP(B33,'Overall Champs'!P:P,1,FALSE)</f>
        <v>#N/A</v>
      </c>
      <c r="G33" s="10" t="e">
        <f>VLOOKUP(B33,' fell Table'!B:O,1,FALSE)</f>
        <v>#N/A</v>
      </c>
      <c r="H33" s="6"/>
    </row>
    <row r="34" spans="1:8" ht="13.2">
      <c r="A34" s="6">
        <v>7</v>
      </c>
      <c r="B34" s="7"/>
      <c r="C34" s="6" t="e">
        <f>VLOOKUP(B34,' fell Table'!$B$3:$B$36,1,FALSE)</f>
        <v>#N/A</v>
      </c>
      <c r="D34" s="6">
        <f t="shared" si="2"/>
        <v>19</v>
      </c>
      <c r="E34" s="10" t="e">
        <f>VLOOKUP(B34,'Overall Champs'!C:C,1,FALSE)</f>
        <v>#N/A</v>
      </c>
      <c r="F34" s="10" t="e">
        <f>VLOOKUP(B34,'Overall Champs'!P:P,1,FALSE)</f>
        <v>#N/A</v>
      </c>
      <c r="G34" s="10" t="e">
        <f>VLOOKUP(B34,' fell Table'!B:O,1,FALSE)</f>
        <v>#N/A</v>
      </c>
      <c r="H34" s="6"/>
    </row>
    <row r="35" spans="1:8" ht="13.2">
      <c r="A35" s="6">
        <v>8</v>
      </c>
      <c r="B35" s="7"/>
      <c r="C35" s="6" t="e">
        <f>VLOOKUP(B35,' fell Table'!$B$3:$B$36,1,FALSE)</f>
        <v>#N/A</v>
      </c>
      <c r="D35" s="6">
        <f t="shared" si="2"/>
        <v>18</v>
      </c>
      <c r="E35" s="16" t="e">
        <f>VLOOKUP(B35,'Overall Champs'!C:C,1,FALSE)</f>
        <v>#N/A</v>
      </c>
      <c r="F35" s="16" t="e">
        <f>VLOOKUP(B35,'Overall Champs'!P:P,1,FALSE)</f>
        <v>#N/A</v>
      </c>
      <c r="G35" s="10" t="e">
        <f>VLOOKUP(B35,' fell Table'!B:O,1,FALSE)</f>
        <v>#N/A</v>
      </c>
      <c r="H35" s="6"/>
    </row>
    <row r="36" spans="1:8" ht="13.2">
      <c r="A36" s="6">
        <v>1</v>
      </c>
      <c r="B36" s="7" t="s">
        <v>40</v>
      </c>
      <c r="C36" s="6" t="str">
        <f>VLOOKUP(B36,' fell Table'!$B$3:$B$36,1,FALSE)</f>
        <v>Sue Straw</v>
      </c>
      <c r="D36" s="6">
        <f t="shared" si="2"/>
        <v>25</v>
      </c>
      <c r="E36" s="10" t="e">
        <f>VLOOKUP(B36,'Overall Champs'!C:C,1,FALSE)</f>
        <v>#N/A</v>
      </c>
      <c r="F36" s="16" t="str">
        <f>VLOOKUP(B36,'Overall Champs'!P:P,1,FALSE)</f>
        <v>Sue Straw</v>
      </c>
      <c r="G36" s="10" t="str">
        <f>VLOOKUP(B36,' fell Table'!B:O,1,FALSE)</f>
        <v>Sue Straw</v>
      </c>
      <c r="H36" s="6"/>
    </row>
    <row r="37" spans="1:8" ht="13.2">
      <c r="A37" s="6">
        <v>2</v>
      </c>
      <c r="B37" s="7" t="s">
        <v>357</v>
      </c>
      <c r="C37" s="6" t="str">
        <f>VLOOKUP(B37,' fell Table'!$B$3:$B$36,1,FALSE)</f>
        <v>Sara Abbott</v>
      </c>
      <c r="D37" s="6">
        <f t="shared" si="2"/>
        <v>24</v>
      </c>
      <c r="E37" s="10" t="e">
        <f>VLOOKUP(B37,'Overall Champs'!C:C,1,FALSE)</f>
        <v>#N/A</v>
      </c>
      <c r="F37" s="16" t="str">
        <f>VLOOKUP(B37,'Overall Champs'!P:P,1,FALSE)</f>
        <v>Sara Abbott</v>
      </c>
      <c r="G37" s="10" t="str">
        <f>VLOOKUP(B37,' fell Table'!B:O,1,FALSE)</f>
        <v>Sara Abbott</v>
      </c>
      <c r="H37" s="6"/>
    </row>
    <row r="38" spans="1:8" ht="13.2">
      <c r="A38" s="6">
        <v>3</v>
      </c>
      <c r="B38" s="7"/>
      <c r="C38" s="6" t="e">
        <f>VLOOKUP(B38,' fell Table'!$B$3:$B$36,1,FALSE)</f>
        <v>#N/A</v>
      </c>
      <c r="D38" s="6">
        <f t="shared" si="2"/>
        <v>23</v>
      </c>
      <c r="E38" s="10" t="e">
        <f>VLOOKUP(B38,'Overall Champs'!C:C,1,FALSE)</f>
        <v>#N/A</v>
      </c>
      <c r="F38" s="10" t="e">
        <f>VLOOKUP(B38,'Overall Champs'!P:P,1,FALSE)</f>
        <v>#N/A</v>
      </c>
      <c r="G38" s="10" t="e">
        <f>VLOOKUP(B38,' fell Table'!B:O,1,FALSE)</f>
        <v>#N/A</v>
      </c>
      <c r="H38" s="6"/>
    </row>
    <row r="39" spans="1:8" ht="13.2">
      <c r="A39" s="6">
        <v>9</v>
      </c>
      <c r="C39" s="6" t="e">
        <f>VLOOKUP(B39,' fell Table'!$B$3:$B$36,1,FALSE)</f>
        <v>#N/A</v>
      </c>
      <c r="D39" s="6">
        <f t="shared" si="2"/>
        <v>17</v>
      </c>
      <c r="G39" s="10" t="e">
        <f>VLOOKUP(B39,' fell Table'!B:O,1,FALSE)</f>
        <v>#N/A</v>
      </c>
      <c r="H39" s="6"/>
    </row>
    <row r="40" spans="1:8" ht="13.2">
      <c r="A40">
        <v>4</v>
      </c>
      <c r="C40" s="6" t="e">
        <f>VLOOKUP(B40,' fell Table'!$B$3:$B$36,1,FALSE)</f>
        <v>#N/A</v>
      </c>
      <c r="D40" s="4">
        <f t="shared" si="2"/>
        <v>22</v>
      </c>
      <c r="G40" s="10" t="e">
        <f>VLOOKUP(B40,' fell Table'!B:O,1,FALSE)</f>
        <v>#N/A</v>
      </c>
    </row>
    <row r="41" spans="1:8" ht="13.2">
      <c r="A41">
        <v>5</v>
      </c>
      <c r="C41" s="6" t="e">
        <f>VLOOKUP(B41,' fell Table'!$B$3:$B$36,1,FALSE)</f>
        <v>#N/A</v>
      </c>
      <c r="D41" s="4">
        <f t="shared" si="2"/>
        <v>21</v>
      </c>
      <c r="G41" s="10" t="e">
        <f>VLOOKUP(B41,' fell Table'!B:O,1,FALSE)</f>
        <v>#N/A</v>
      </c>
    </row>
    <row r="42" spans="1:8" s="10" customFormat="1" ht="13.2">
      <c r="C42" s="6"/>
      <c r="G42" s="10" t="e">
        <f>VLOOKUP(B42,' fell Table'!B:O,1,FALSE)</f>
        <v>#N/A</v>
      </c>
    </row>
    <row r="43" spans="1:8" ht="13.2">
      <c r="A43" s="7" t="s">
        <v>403</v>
      </c>
      <c r="B43" s="7"/>
      <c r="C43" s="6"/>
      <c r="D43" s="7"/>
      <c r="G43" s="10" t="e">
        <f>VLOOKUP(B43,' fell Table'!B:O,1,FALSE)</f>
        <v>#N/A</v>
      </c>
    </row>
    <row r="44" spans="1:8" ht="13.2">
      <c r="A44" s="6" t="s">
        <v>91</v>
      </c>
      <c r="B44" s="6"/>
      <c r="C44" s="6"/>
      <c r="D44" s="8" t="s">
        <v>98</v>
      </c>
      <c r="G44" s="10" t="e">
        <f>VLOOKUP(B44,' fell Table'!B:O,1,FALSE)</f>
        <v>#N/A</v>
      </c>
    </row>
    <row r="45" spans="1:8" ht="13.2">
      <c r="A45" s="6">
        <v>1</v>
      </c>
      <c r="B45" s="8"/>
      <c r="C45" s="6" t="e">
        <f>VLOOKUP(B45,' fell Table'!$B$3:$B$36,1,FALSE)</f>
        <v>#N/A</v>
      </c>
      <c r="D45" s="6">
        <f>26-A45</f>
        <v>25</v>
      </c>
      <c r="E45" s="10" t="e">
        <f>VLOOKUP(B45,'Overall Champs'!C:C,1,FALSE)</f>
        <v>#N/A</v>
      </c>
      <c r="F45" s="10" t="e">
        <f>VLOOKUP(B45,'Overall Champs'!P:P,1,FALSE)</f>
        <v>#N/A</v>
      </c>
      <c r="G45" s="10" t="e">
        <f>VLOOKUP(B45,' fell Table'!B:O,1,FALSE)</f>
        <v>#N/A</v>
      </c>
    </row>
    <row r="46" spans="1:8" s="10" customFormat="1" ht="13.2">
      <c r="A46" s="6">
        <v>2</v>
      </c>
      <c r="B46" s="6"/>
      <c r="C46" s="6" t="e">
        <f>VLOOKUP(B46,' fell Table'!$B$3:$B$36,1,FALSE)</f>
        <v>#N/A</v>
      </c>
      <c r="D46" s="6">
        <f>26-A46</f>
        <v>24</v>
      </c>
      <c r="E46" s="10" t="e">
        <f>VLOOKUP(B46,'Overall Champs'!C:C,1,FALSE)</f>
        <v>#N/A</v>
      </c>
      <c r="F46" s="10" t="e">
        <f>VLOOKUP(B46,'Overall Champs'!P:P,1,FALSE)</f>
        <v>#N/A</v>
      </c>
      <c r="G46" s="10" t="e">
        <f>VLOOKUP(B46,' fell Table'!B:O,1,FALSE)</f>
        <v>#N/A</v>
      </c>
    </row>
    <row r="47" spans="1:8" ht="13.2">
      <c r="A47" s="6">
        <v>3</v>
      </c>
      <c r="B47" s="7"/>
      <c r="C47" s="6" t="e">
        <f>VLOOKUP(B47,' fell Table'!$B$3:$B$36,1,FALSE)</f>
        <v>#N/A</v>
      </c>
      <c r="D47" s="6">
        <f t="shared" ref="D47:D58" si="3">26-A47</f>
        <v>23</v>
      </c>
      <c r="E47" s="10" t="e">
        <f>VLOOKUP(B47,'Overall Champs'!C:C,1,FALSE)</f>
        <v>#N/A</v>
      </c>
      <c r="F47" s="10" t="e">
        <f>VLOOKUP(B47,'Overall Champs'!P:P,1,FALSE)</f>
        <v>#N/A</v>
      </c>
      <c r="G47" s="10" t="e">
        <f>VLOOKUP(B47,' fell Table'!B:O,1,FALSE)</f>
        <v>#N/A</v>
      </c>
    </row>
    <row r="48" spans="1:8" ht="13.2">
      <c r="A48" s="6">
        <v>4</v>
      </c>
      <c r="B48" s="8"/>
      <c r="C48" s="6" t="e">
        <f>VLOOKUP(B48,' fell Table'!$B$3:$B$36,1,FALSE)</f>
        <v>#N/A</v>
      </c>
      <c r="D48" s="6">
        <f t="shared" si="3"/>
        <v>22</v>
      </c>
      <c r="E48" s="10" t="e">
        <f>VLOOKUP(B48,'Overall Champs'!C:C,1,FALSE)</f>
        <v>#N/A</v>
      </c>
      <c r="F48" s="10" t="e">
        <f>VLOOKUP(B48,'Overall Champs'!P:P,1,FALSE)</f>
        <v>#N/A</v>
      </c>
      <c r="G48" s="10" t="e">
        <f>VLOOKUP(B48,' fell Table'!B:O,1,FALSE)</f>
        <v>#N/A</v>
      </c>
    </row>
    <row r="49" spans="1:7" ht="13.2">
      <c r="A49" s="6">
        <v>5</v>
      </c>
      <c r="B49" s="7"/>
      <c r="C49" s="6" t="e">
        <f>VLOOKUP(B49,' fell Table'!$B$3:$B$36,1,FALSE)</f>
        <v>#N/A</v>
      </c>
      <c r="D49" s="6">
        <f t="shared" si="3"/>
        <v>21</v>
      </c>
      <c r="E49" s="10" t="e">
        <f>VLOOKUP(B49,'Overall Champs'!C:C,1,FALSE)</f>
        <v>#N/A</v>
      </c>
      <c r="F49" s="10" t="e">
        <f>VLOOKUP(B49,'Overall Champs'!P:P,1,FALSE)</f>
        <v>#N/A</v>
      </c>
      <c r="G49" s="10" t="e">
        <f>VLOOKUP(B49,' fell Table'!B:O,1,FALSE)</f>
        <v>#N/A</v>
      </c>
    </row>
    <row r="50" spans="1:7" s="10" customFormat="1" ht="13.2">
      <c r="A50" s="6">
        <v>6</v>
      </c>
      <c r="B50" s="7"/>
      <c r="C50" s="6" t="e">
        <f>VLOOKUP(B50,' fell Table'!$B$3:$B$36,1,FALSE)</f>
        <v>#N/A</v>
      </c>
      <c r="D50" s="6">
        <f>26-A50</f>
        <v>20</v>
      </c>
      <c r="E50" s="10" t="e">
        <f>VLOOKUP(B50,'Overall Champs'!C:C,1,FALSE)</f>
        <v>#N/A</v>
      </c>
      <c r="F50" s="10" t="e">
        <f>VLOOKUP(B50,'Overall Champs'!P:P,1,FALSE)</f>
        <v>#N/A</v>
      </c>
      <c r="G50" s="10" t="e">
        <f>VLOOKUP(B50,' fell Table'!B:O,1,FALSE)</f>
        <v>#N/A</v>
      </c>
    </row>
    <row r="51" spans="1:7" ht="13.2">
      <c r="A51" s="6">
        <v>1</v>
      </c>
      <c r="B51" s="7"/>
      <c r="C51" s="6" t="e">
        <f>VLOOKUP(B51,' fell Table'!$B$3:$B$36,1,FALSE)</f>
        <v>#N/A</v>
      </c>
      <c r="D51" s="6">
        <f t="shared" si="3"/>
        <v>25</v>
      </c>
      <c r="E51" s="10" t="e">
        <f>VLOOKUP(B51,'Overall Champs'!C:C,1,FALSE)</f>
        <v>#N/A</v>
      </c>
      <c r="F51" s="10" t="e">
        <f>VLOOKUP(B51,'Overall Champs'!P:P,1,FALSE)</f>
        <v>#N/A</v>
      </c>
      <c r="G51" s="10" t="e">
        <f>VLOOKUP(B51,' fell Table'!B:O,1,FALSE)</f>
        <v>#N/A</v>
      </c>
    </row>
    <row r="52" spans="1:7" ht="13.2">
      <c r="A52" s="6">
        <v>2</v>
      </c>
      <c r="B52" s="7"/>
      <c r="C52" s="6" t="e">
        <f>VLOOKUP(B52,' fell Table'!$B$3:$B$36,1,FALSE)</f>
        <v>#N/A</v>
      </c>
      <c r="D52" s="6">
        <f t="shared" si="3"/>
        <v>24</v>
      </c>
      <c r="E52" s="10" t="e">
        <f>VLOOKUP(B52,'Overall Champs'!C:C,1,FALSE)</f>
        <v>#N/A</v>
      </c>
      <c r="F52" s="10" t="e">
        <f>VLOOKUP(B52,'Overall Champs'!P:P,1,FALSE)</f>
        <v>#N/A</v>
      </c>
      <c r="G52" s="10" t="e">
        <f>VLOOKUP(B52,' fell Table'!B:O,1,FALSE)</f>
        <v>#N/A</v>
      </c>
    </row>
    <row r="53" spans="1:7" ht="13.2">
      <c r="A53" s="6">
        <v>7</v>
      </c>
      <c r="B53" s="7"/>
      <c r="C53" s="6" t="e">
        <f>VLOOKUP(B53,' fell Table'!$B$3:$B$36,1,FALSE)</f>
        <v>#N/A</v>
      </c>
      <c r="D53" s="6">
        <f t="shared" si="3"/>
        <v>19</v>
      </c>
      <c r="E53" s="10" t="e">
        <f>VLOOKUP(B53,'Overall Champs'!C:C,1,FALSE)</f>
        <v>#N/A</v>
      </c>
      <c r="F53" s="10" t="e">
        <f>VLOOKUP(B53,'Overall Champs'!P:P,1,FALSE)</f>
        <v>#N/A</v>
      </c>
      <c r="G53" s="10" t="e">
        <f>VLOOKUP(B53,' fell Table'!B:O,1,FALSE)</f>
        <v>#N/A</v>
      </c>
    </row>
    <row r="54" spans="1:7" ht="13.2">
      <c r="A54" s="6">
        <v>8</v>
      </c>
      <c r="B54" s="7"/>
      <c r="C54" s="6" t="e">
        <f>VLOOKUP(B54,' fell Table'!$B$3:$B$36,1,FALSE)</f>
        <v>#N/A</v>
      </c>
      <c r="D54" s="6">
        <f t="shared" si="3"/>
        <v>18</v>
      </c>
      <c r="E54" s="10" t="e">
        <f>VLOOKUP(B54,'Overall Champs'!C:C,1,FALSE)</f>
        <v>#N/A</v>
      </c>
      <c r="F54" s="10" t="e">
        <f>VLOOKUP(B54,'Overall Champs'!P:P,1,FALSE)</f>
        <v>#N/A</v>
      </c>
      <c r="G54" s="10" t="e">
        <f>VLOOKUP(B54,' fell Table'!B:O,1,FALSE)</f>
        <v>#N/A</v>
      </c>
    </row>
    <row r="55" spans="1:7" ht="13.2">
      <c r="A55" s="6">
        <v>3</v>
      </c>
      <c r="B55" s="7"/>
      <c r="C55" s="6" t="e">
        <f>VLOOKUP(B55,' fell Table'!$B$3:$B$36,1,FALSE)</f>
        <v>#N/A</v>
      </c>
      <c r="D55" s="6">
        <f t="shared" si="3"/>
        <v>23</v>
      </c>
      <c r="E55" s="10" t="e">
        <f>VLOOKUP(B55,'Overall Champs'!C:C,1,FALSE)</f>
        <v>#N/A</v>
      </c>
      <c r="F55" s="10" t="e">
        <f>VLOOKUP(B55,'Overall Champs'!P:P,1,FALSE)</f>
        <v>#N/A</v>
      </c>
      <c r="G55" s="10" t="e">
        <f>VLOOKUP(B55,' fell Table'!B:O,1,FALSE)</f>
        <v>#N/A</v>
      </c>
    </row>
    <row r="56" spans="1:7" ht="13.2">
      <c r="A56" s="6">
        <v>9</v>
      </c>
      <c r="B56" s="7"/>
      <c r="C56" s="6" t="e">
        <f>VLOOKUP(B56,' fell Table'!$B$3:$B$36,1,FALSE)</f>
        <v>#N/A</v>
      </c>
      <c r="D56" s="6">
        <f t="shared" si="3"/>
        <v>17</v>
      </c>
      <c r="E56" s="10" t="e">
        <f>VLOOKUP(B56,'Overall Champs'!C:C,1,FALSE)</f>
        <v>#N/A</v>
      </c>
      <c r="F56" s="10" t="e">
        <f>VLOOKUP(B56,'Overall Champs'!P:P,1,FALSE)</f>
        <v>#N/A</v>
      </c>
      <c r="G56" s="10" t="e">
        <f>VLOOKUP(B56,' fell Table'!B:O,1,FALSE)</f>
        <v>#N/A</v>
      </c>
    </row>
    <row r="57" spans="1:7" ht="13.2">
      <c r="A57" s="6">
        <v>4</v>
      </c>
      <c r="B57" s="7"/>
      <c r="C57" s="6" t="e">
        <f>VLOOKUP(B57,' fell Table'!$B$3:$B$36,1,FALSE)</f>
        <v>#N/A</v>
      </c>
      <c r="D57" s="6">
        <f t="shared" si="3"/>
        <v>22</v>
      </c>
      <c r="E57" s="10" t="e">
        <f>VLOOKUP(B57,'Overall Champs'!C:C,1,FALSE)</f>
        <v>#N/A</v>
      </c>
      <c r="F57" s="10" t="e">
        <f>VLOOKUP(B57,'Overall Champs'!P:P,1,FALSE)</f>
        <v>#N/A</v>
      </c>
      <c r="G57" s="10" t="e">
        <f>VLOOKUP(B57,' fell Table'!B:O,1,FALSE)</f>
        <v>#N/A</v>
      </c>
    </row>
    <row r="58" spans="1:7" ht="13.2">
      <c r="A58" s="6">
        <v>5</v>
      </c>
      <c r="B58" s="7"/>
      <c r="C58" s="6" t="e">
        <f>VLOOKUP(B58,' fell Table'!$B$3:$B$36,1,FALSE)</f>
        <v>#N/A</v>
      </c>
      <c r="D58" s="6">
        <f t="shared" si="3"/>
        <v>21</v>
      </c>
      <c r="E58" s="10" t="e">
        <f>VLOOKUP(B58,'Overall Champs'!C:C,1,FALSE)</f>
        <v>#N/A</v>
      </c>
      <c r="F58" s="10" t="e">
        <f>VLOOKUP(B58,'Overall Champs'!P:P,1,FALSE)</f>
        <v>#N/A</v>
      </c>
      <c r="G58" s="10" t="e">
        <f>VLOOKUP(B58,' fell Table'!B:O,1,FALSE)</f>
        <v>#N/A</v>
      </c>
    </row>
    <row r="59" spans="1:7" ht="13.2">
      <c r="C59" s="6"/>
      <c r="G59" s="10" t="e">
        <f>VLOOKUP(B59,' fell Table'!B:O,1,FALSE)</f>
        <v>#N/A</v>
      </c>
    </row>
    <row r="60" spans="1:7" ht="13.2">
      <c r="A60" s="7" t="s">
        <v>404</v>
      </c>
      <c r="B60" s="7"/>
      <c r="C60" s="6"/>
      <c r="D60" s="7"/>
      <c r="G60" s="10" t="e">
        <f>VLOOKUP(B60,' fell Table'!B:O,1,FALSE)</f>
        <v>#N/A</v>
      </c>
    </row>
    <row r="61" spans="1:7" ht="13.2">
      <c r="A61" s="6" t="s">
        <v>91</v>
      </c>
      <c r="B61" s="6"/>
      <c r="C61" s="6"/>
      <c r="D61" s="8" t="s">
        <v>98</v>
      </c>
      <c r="E61" s="7" t="s">
        <v>326</v>
      </c>
      <c r="G61" s="10" t="e">
        <f>VLOOKUP(B61,' fell Table'!B:O,1,FALSE)</f>
        <v>#N/A</v>
      </c>
    </row>
    <row r="62" spans="1:7" ht="13.2">
      <c r="A62" s="6">
        <v>1</v>
      </c>
      <c r="B62" s="7"/>
      <c r="C62" s="6" t="e">
        <f>VLOOKUP(B62,' fell Table'!$B$3:$B$36,1,FALSE)</f>
        <v>#N/A</v>
      </c>
      <c r="D62" s="6">
        <f>26-A62</f>
        <v>25</v>
      </c>
      <c r="E62" s="10" t="e">
        <f>VLOOKUP(B62,'Overall Champs'!C:C,1,FALSE)</f>
        <v>#N/A</v>
      </c>
      <c r="F62" s="10" t="e">
        <f>VLOOKUP(B62,'Overall Champs'!P:P,1,FALSE)</f>
        <v>#N/A</v>
      </c>
      <c r="G62" s="10" t="e">
        <f>VLOOKUP(B62,' fell Table'!B:O,1,FALSE)</f>
        <v>#N/A</v>
      </c>
    </row>
    <row r="63" spans="1:7" ht="13.2">
      <c r="A63" s="6">
        <v>2</v>
      </c>
      <c r="B63" s="7"/>
      <c r="C63" s="6" t="e">
        <f>VLOOKUP(B63,' fell Table'!$B$3:$B$36,1,FALSE)</f>
        <v>#N/A</v>
      </c>
      <c r="D63" s="6">
        <f t="shared" ref="D63:D73" si="4">26-A63</f>
        <v>24</v>
      </c>
      <c r="E63" s="10" t="e">
        <f>VLOOKUP(B63,'Overall Champs'!C:C,1,FALSE)</f>
        <v>#N/A</v>
      </c>
      <c r="F63" s="10" t="e">
        <f>VLOOKUP(B63,'Overall Champs'!P:P,1,FALSE)</f>
        <v>#N/A</v>
      </c>
      <c r="G63" s="10" t="e">
        <f>VLOOKUP(B63,' fell Table'!B:O,1,FALSE)</f>
        <v>#N/A</v>
      </c>
    </row>
    <row r="64" spans="1:7" ht="13.2">
      <c r="A64" s="6">
        <v>3</v>
      </c>
      <c r="B64" s="7"/>
      <c r="C64" s="6" t="e">
        <f>VLOOKUP(B64,' fell Table'!$B$3:$B$36,1,FALSE)</f>
        <v>#N/A</v>
      </c>
      <c r="D64" s="6">
        <f t="shared" si="4"/>
        <v>23</v>
      </c>
      <c r="E64" s="10" t="e">
        <f>VLOOKUP(B64,'Overall Champs'!C:C,1,FALSE)</f>
        <v>#N/A</v>
      </c>
      <c r="F64" s="10" t="e">
        <f>VLOOKUP(B64,'Overall Champs'!P:P,1,FALSE)</f>
        <v>#N/A</v>
      </c>
      <c r="G64" s="10" t="e">
        <f>VLOOKUP(B64,' fell Table'!B:O,1,FALSE)</f>
        <v>#N/A</v>
      </c>
    </row>
    <row r="65" spans="1:7" ht="13.2">
      <c r="A65" s="6">
        <v>4</v>
      </c>
      <c r="B65" s="7"/>
      <c r="C65" s="6" t="e">
        <f>VLOOKUP(B65,' fell Table'!$B$3:$B$36,1,FALSE)</f>
        <v>#N/A</v>
      </c>
      <c r="D65" s="6">
        <f t="shared" si="4"/>
        <v>22</v>
      </c>
      <c r="E65" s="10" t="e">
        <f>VLOOKUP(B65,'Overall Champs'!C:C,1,FALSE)</f>
        <v>#N/A</v>
      </c>
      <c r="F65" s="10" t="e">
        <f>VLOOKUP(B65,'Overall Champs'!P:P,1,FALSE)</f>
        <v>#N/A</v>
      </c>
      <c r="G65" s="10" t="e">
        <f>VLOOKUP(B65,' fell Table'!B:O,1,FALSE)</f>
        <v>#N/A</v>
      </c>
    </row>
    <row r="66" spans="1:7" ht="13.2">
      <c r="A66" s="6">
        <v>5</v>
      </c>
      <c r="B66" s="7"/>
      <c r="C66" s="6" t="e">
        <f>VLOOKUP(B66,' fell Table'!$B$3:$B$36,1,FALSE)</f>
        <v>#N/A</v>
      </c>
      <c r="D66" s="6">
        <f t="shared" si="4"/>
        <v>21</v>
      </c>
      <c r="E66" s="16" t="e">
        <f>VLOOKUP(B66,'Overall Champs'!C:C,1,FALSE)</f>
        <v>#N/A</v>
      </c>
      <c r="F66" s="10" t="e">
        <f>VLOOKUP(B66,'Overall Champs'!P:P,1,FALSE)</f>
        <v>#N/A</v>
      </c>
      <c r="G66" s="10" t="e">
        <f>VLOOKUP(B66,' fell Table'!B:O,1,FALSE)</f>
        <v>#N/A</v>
      </c>
    </row>
    <row r="67" spans="1:7" ht="13.2">
      <c r="A67" s="6">
        <v>1</v>
      </c>
      <c r="B67" s="7"/>
      <c r="C67" s="6" t="e">
        <f>VLOOKUP(B67,' fell Table'!$B$3:$B$36,1,FALSE)</f>
        <v>#N/A</v>
      </c>
      <c r="D67" s="6">
        <f t="shared" si="4"/>
        <v>25</v>
      </c>
      <c r="E67" s="10" t="e">
        <f>VLOOKUP(B67,'Overall Champs'!C:C,1,FALSE)</f>
        <v>#N/A</v>
      </c>
      <c r="F67" s="10" t="e">
        <f>VLOOKUP(B67,'Overall Champs'!P:P,1,FALSE)</f>
        <v>#N/A</v>
      </c>
      <c r="G67" s="10" t="e">
        <f>VLOOKUP(B67,' fell Table'!B:O,1,FALSE)</f>
        <v>#N/A</v>
      </c>
    </row>
    <row r="68" spans="1:7" ht="13.2">
      <c r="A68" s="6">
        <v>6</v>
      </c>
      <c r="B68" s="7"/>
      <c r="C68" s="6" t="e">
        <f>VLOOKUP(B68,' fell Table'!$B$3:$B$36,1,FALSE)</f>
        <v>#N/A</v>
      </c>
      <c r="D68" s="6">
        <f t="shared" si="4"/>
        <v>20</v>
      </c>
      <c r="E68" s="10" t="e">
        <f>VLOOKUP(B68,'Overall Champs'!C:C,1,FALSE)</f>
        <v>#N/A</v>
      </c>
      <c r="F68" s="10" t="e">
        <f>VLOOKUP(B68,'Overall Champs'!P:P,1,FALSE)</f>
        <v>#N/A</v>
      </c>
      <c r="G68" s="10" t="e">
        <f>VLOOKUP(B68,' fell Table'!B:O,1,FALSE)</f>
        <v>#N/A</v>
      </c>
    </row>
    <row r="69" spans="1:7" ht="13.2">
      <c r="A69" s="6">
        <v>7</v>
      </c>
      <c r="B69" s="7"/>
      <c r="C69" s="6" t="e">
        <f>VLOOKUP(B69,' fell Table'!$B$3:$B$36,1,FALSE)</f>
        <v>#N/A</v>
      </c>
      <c r="D69" s="6">
        <f t="shared" si="4"/>
        <v>19</v>
      </c>
      <c r="E69" s="10" t="e">
        <f>VLOOKUP(B69,'Overall Champs'!C:C,1,FALSE)</f>
        <v>#N/A</v>
      </c>
      <c r="F69" s="10" t="e">
        <f>VLOOKUP(B69,'Overall Champs'!P:P,1,FALSE)</f>
        <v>#N/A</v>
      </c>
      <c r="G69" s="10" t="e">
        <f>VLOOKUP(B69,' fell Table'!B:O,1,FALSE)</f>
        <v>#N/A</v>
      </c>
    </row>
    <row r="70" spans="1:7" ht="13.2">
      <c r="A70" s="6">
        <v>2</v>
      </c>
      <c r="B70" s="7"/>
      <c r="C70" s="6" t="e">
        <f>VLOOKUP(B70,' fell Table'!$B$3:$B$36,1,FALSE)</f>
        <v>#N/A</v>
      </c>
      <c r="D70" s="6">
        <f t="shared" si="4"/>
        <v>24</v>
      </c>
      <c r="E70" s="10" t="e">
        <f>VLOOKUP(B70,'Overall Champs'!C:C,1,FALSE)</f>
        <v>#N/A</v>
      </c>
      <c r="F70" s="10" t="e">
        <f>VLOOKUP(B70,'Overall Champs'!P:P,1,FALSE)</f>
        <v>#N/A</v>
      </c>
      <c r="G70" s="10" t="e">
        <f>VLOOKUP(B70,' fell Table'!B:O,1,FALSE)</f>
        <v>#N/A</v>
      </c>
    </row>
    <row r="71" spans="1:7" ht="13.2">
      <c r="A71" s="6">
        <v>3</v>
      </c>
      <c r="B71" s="7"/>
      <c r="C71" s="6" t="e">
        <f>VLOOKUP(B71,' fell Table'!$B$3:$B$36,1,FALSE)</f>
        <v>#N/A</v>
      </c>
      <c r="D71" s="6">
        <f t="shared" si="4"/>
        <v>23</v>
      </c>
      <c r="G71" s="10" t="e">
        <f>VLOOKUP(B71,' fell Table'!B:O,1,FALSE)</f>
        <v>#N/A</v>
      </c>
    </row>
    <row r="72" spans="1:7" ht="13.2">
      <c r="A72" s="6">
        <v>7</v>
      </c>
      <c r="B72" s="6"/>
      <c r="C72" s="6" t="e">
        <f>VLOOKUP(B72,' fell Table'!$B$3:$B$36,1,FALSE)</f>
        <v>#N/A</v>
      </c>
      <c r="D72" s="6">
        <f t="shared" si="4"/>
        <v>19</v>
      </c>
      <c r="G72" s="10" t="e">
        <f>VLOOKUP(B72,' fell Table'!B:O,1,FALSE)</f>
        <v>#N/A</v>
      </c>
    </row>
    <row r="73" spans="1:7" ht="13.2">
      <c r="A73" s="6">
        <v>5</v>
      </c>
      <c r="B73" s="6"/>
      <c r="C73" s="6" t="e">
        <f>VLOOKUP(B73,' fell Table'!$B$3:$B$36,1,FALSE)</f>
        <v>#N/A</v>
      </c>
      <c r="D73" s="6">
        <f t="shared" si="4"/>
        <v>21</v>
      </c>
      <c r="G73" s="10" t="e">
        <f>VLOOKUP(B73,' fell Table'!B:O,1,FALSE)</f>
        <v>#N/A</v>
      </c>
    </row>
    <row r="74" spans="1:7" ht="13.2">
      <c r="C74" s="6"/>
      <c r="G74" s="10" t="e">
        <f>VLOOKUP(B74,' fell Table'!B:O,1,FALSE)</f>
        <v>#N/A</v>
      </c>
    </row>
    <row r="75" spans="1:7" ht="13.2">
      <c r="A75" s="7" t="s">
        <v>405</v>
      </c>
      <c r="B75" s="7"/>
      <c r="C75" s="6"/>
      <c r="D75" s="7"/>
      <c r="G75" s="10" t="e">
        <f>VLOOKUP(B75,' fell Table'!B:O,1,FALSE)</f>
        <v>#N/A</v>
      </c>
    </row>
    <row r="76" spans="1:7" ht="13.2">
      <c r="A76" s="6" t="s">
        <v>91</v>
      </c>
      <c r="B76" s="6"/>
      <c r="C76" s="6"/>
      <c r="D76" s="8" t="s">
        <v>98</v>
      </c>
      <c r="G76" s="10" t="e">
        <f>VLOOKUP(B76,' fell Table'!B:O,1,FALSE)</f>
        <v>#N/A</v>
      </c>
    </row>
    <row r="77" spans="1:7" ht="13.2">
      <c r="A77" s="6">
        <v>1</v>
      </c>
      <c r="B77" s="6"/>
      <c r="C77" s="6" t="e">
        <f>VLOOKUP(B77,' fell Table'!$B$3:$B$36,1,FALSE)</f>
        <v>#N/A</v>
      </c>
      <c r="D77" s="6">
        <f>26-A77</f>
        <v>25</v>
      </c>
      <c r="E77" s="16" t="e">
        <f>VLOOKUP(B77,'Overall Champs'!C:C,1,FALSE)</f>
        <v>#N/A</v>
      </c>
      <c r="F77" s="10" t="e">
        <f>VLOOKUP(B77,'Overall Champs'!P:P,1,FALSE)</f>
        <v>#N/A</v>
      </c>
      <c r="G77" s="10" t="e">
        <f>VLOOKUP(B77,' fell Table'!B:O,1,FALSE)</f>
        <v>#N/A</v>
      </c>
    </row>
    <row r="78" spans="1:7" ht="13.2">
      <c r="A78" s="6">
        <v>2</v>
      </c>
      <c r="B78" s="53"/>
      <c r="C78" s="6" t="e">
        <f>VLOOKUP(B78,' fell Table'!$B$3:$B$36,1,FALSE)</f>
        <v>#N/A</v>
      </c>
      <c r="D78" s="6">
        <f t="shared" ref="D78:D95" si="5">26-A78</f>
        <v>24</v>
      </c>
      <c r="E78" s="10" t="e">
        <f>VLOOKUP(B78,'Overall Champs'!C:C,1,FALSE)</f>
        <v>#N/A</v>
      </c>
      <c r="F78" s="10" t="e">
        <f>VLOOKUP(B78,'Overall Champs'!P:P,1,FALSE)</f>
        <v>#N/A</v>
      </c>
      <c r="G78" s="10" t="e">
        <f>VLOOKUP(B78,' fell Table'!B:O,1,FALSE)</f>
        <v>#N/A</v>
      </c>
    </row>
    <row r="79" spans="1:7" ht="13.2">
      <c r="A79" s="6">
        <v>3</v>
      </c>
      <c r="B79" s="53"/>
      <c r="C79" s="6" t="e">
        <f>VLOOKUP(B79,' fell Table'!$B$3:$B$36,1,FALSE)</f>
        <v>#N/A</v>
      </c>
      <c r="D79" s="6">
        <f t="shared" si="5"/>
        <v>23</v>
      </c>
      <c r="E79" s="10" t="e">
        <f>VLOOKUP(B79,'Overall Champs'!C:C,1,FALSE)</f>
        <v>#N/A</v>
      </c>
      <c r="F79" s="10" t="e">
        <f>VLOOKUP(B79,'Overall Champs'!P:P,1,FALSE)</f>
        <v>#N/A</v>
      </c>
      <c r="G79" s="10" t="e">
        <f>VLOOKUP(B79,' fell Table'!B:O,1,FALSE)</f>
        <v>#N/A</v>
      </c>
    </row>
    <row r="80" spans="1:7" ht="13.2">
      <c r="A80" s="6">
        <v>4</v>
      </c>
      <c r="B80" s="53"/>
      <c r="C80" s="6" t="e">
        <f>VLOOKUP(B80,' fell Table'!$B$3:$B$36,1,FALSE)</f>
        <v>#N/A</v>
      </c>
      <c r="D80" s="6">
        <f t="shared" si="5"/>
        <v>22</v>
      </c>
      <c r="E80" s="10" t="e">
        <f>VLOOKUP(B80,'Overall Champs'!C:C,1,FALSE)</f>
        <v>#N/A</v>
      </c>
      <c r="F80" s="10" t="e">
        <f>VLOOKUP(B80,'Overall Champs'!P:P,1,FALSE)</f>
        <v>#N/A</v>
      </c>
      <c r="G80" s="10" t="e">
        <f>VLOOKUP(B80,' fell Table'!B:O,1,FALSE)</f>
        <v>#N/A</v>
      </c>
    </row>
    <row r="81" spans="1:7" ht="13.2">
      <c r="A81" s="6">
        <v>6</v>
      </c>
      <c r="B81" s="193"/>
      <c r="C81" s="6" t="e">
        <f>VLOOKUP(B81,' fell Table'!$B$3:$B$36,1,FALSE)</f>
        <v>#N/A</v>
      </c>
      <c r="D81" s="6">
        <f t="shared" si="5"/>
        <v>20</v>
      </c>
      <c r="E81" s="16" t="e">
        <f>VLOOKUP(B81,'Overall Champs'!C:C,1,FALSE)</f>
        <v>#N/A</v>
      </c>
      <c r="F81" s="10" t="e">
        <f>VLOOKUP(B81,'Overall Champs'!P:P,1,FALSE)</f>
        <v>#N/A</v>
      </c>
      <c r="G81" s="10" t="e">
        <f>VLOOKUP(B81,' fell Table'!B:O,1,FALSE)</f>
        <v>#N/A</v>
      </c>
    </row>
    <row r="82" spans="1:7" ht="13.2">
      <c r="A82" s="6">
        <v>7</v>
      </c>
      <c r="B82" s="53"/>
      <c r="C82" s="6" t="e">
        <f>VLOOKUP(B82,' fell Table'!$B$3:$B$36,1,FALSE)</f>
        <v>#N/A</v>
      </c>
      <c r="D82" s="6">
        <f t="shared" si="5"/>
        <v>19</v>
      </c>
      <c r="E82" s="10" t="e">
        <f>VLOOKUP(B82,'Overall Champs'!C:C,1,FALSE)</f>
        <v>#N/A</v>
      </c>
      <c r="F82" s="10" t="e">
        <f>VLOOKUP(B82,'Overall Champs'!P:P,1,FALSE)</f>
        <v>#N/A</v>
      </c>
      <c r="G82" s="10" t="e">
        <f>VLOOKUP(B82,' fell Table'!B:O,1,FALSE)</f>
        <v>#N/A</v>
      </c>
    </row>
    <row r="83" spans="1:7" ht="13.2">
      <c r="A83" s="6">
        <v>8</v>
      </c>
      <c r="B83" s="53"/>
      <c r="C83" s="6" t="e">
        <f>VLOOKUP(B83,' fell Table'!$B$3:$B$36,1,FALSE)</f>
        <v>#N/A</v>
      </c>
      <c r="D83" s="6">
        <f t="shared" si="5"/>
        <v>18</v>
      </c>
      <c r="E83" s="10" t="e">
        <f>VLOOKUP(B83,'Overall Champs'!C:C,1,FALSE)</f>
        <v>#N/A</v>
      </c>
      <c r="F83" s="10" t="e">
        <f>VLOOKUP(B83,'Overall Champs'!P:P,1,FALSE)</f>
        <v>#N/A</v>
      </c>
      <c r="G83" s="10" t="e">
        <f>VLOOKUP(B83,' fell Table'!B:O,1,FALSE)</f>
        <v>#N/A</v>
      </c>
    </row>
    <row r="84" spans="1:7" ht="13.2">
      <c r="A84" s="6">
        <v>9</v>
      </c>
      <c r="B84" s="53"/>
      <c r="C84" s="6" t="e">
        <f>VLOOKUP(B84,' fell Table'!$B$3:$B$36,1,FALSE)</f>
        <v>#N/A</v>
      </c>
      <c r="D84" s="6">
        <f t="shared" si="5"/>
        <v>17</v>
      </c>
      <c r="E84" s="10" t="e">
        <f>VLOOKUP(B84,'Overall Champs'!C:C,1,FALSE)</f>
        <v>#N/A</v>
      </c>
      <c r="F84" s="10" t="e">
        <f>VLOOKUP(B84,'Overall Champs'!P:P,1,FALSE)</f>
        <v>#N/A</v>
      </c>
      <c r="G84" s="10" t="e">
        <f>VLOOKUP(B84,' fell Table'!B:O,1,FALSE)</f>
        <v>#N/A</v>
      </c>
    </row>
    <row r="85" spans="1:7" ht="13.2">
      <c r="A85" s="6">
        <v>10</v>
      </c>
      <c r="B85" s="53"/>
      <c r="C85" s="6" t="e">
        <f>VLOOKUP(B85,' fell Table'!$B$3:$B$36,1,FALSE)</f>
        <v>#N/A</v>
      </c>
      <c r="D85" s="6">
        <f t="shared" si="5"/>
        <v>16</v>
      </c>
      <c r="E85" s="10" t="e">
        <f>VLOOKUP(B85,'Overall Champs'!C:C,1,FALSE)</f>
        <v>#N/A</v>
      </c>
      <c r="F85" s="10" t="e">
        <f>VLOOKUP(B85,'Overall Champs'!P:P,1,FALSE)</f>
        <v>#N/A</v>
      </c>
      <c r="G85" s="10" t="e">
        <f>VLOOKUP(B85,' fell Table'!B:O,1,FALSE)</f>
        <v>#N/A</v>
      </c>
    </row>
    <row r="86" spans="1:7" ht="13.2">
      <c r="A86" s="6">
        <v>11</v>
      </c>
      <c r="B86" s="53"/>
      <c r="C86" s="6" t="e">
        <f>VLOOKUP(B86,' fell Table'!$B$3:$B$36,1,FALSE)</f>
        <v>#N/A</v>
      </c>
      <c r="D86" s="6">
        <f t="shared" si="5"/>
        <v>15</v>
      </c>
      <c r="E86" s="10" t="e">
        <f>VLOOKUP(B86,'Overall Champs'!C:C,1,FALSE)</f>
        <v>#N/A</v>
      </c>
      <c r="F86" s="10" t="e">
        <f>VLOOKUP(B86,'Overall Champs'!P:P,1,FALSE)</f>
        <v>#N/A</v>
      </c>
      <c r="G86" s="10" t="e">
        <f>VLOOKUP(B86,' fell Table'!B:O,1,FALSE)</f>
        <v>#N/A</v>
      </c>
    </row>
    <row r="87" spans="1:7" ht="13.2">
      <c r="A87" s="6"/>
      <c r="B87" s="6"/>
      <c r="C87" s="6"/>
      <c r="D87" s="6"/>
      <c r="G87" s="10" t="e">
        <f>VLOOKUP(B87,' fell Table'!B:O,1,FALSE)</f>
        <v>#N/A</v>
      </c>
    </row>
    <row r="88" spans="1:7" ht="13.2">
      <c r="A88" s="54">
        <v>1</v>
      </c>
      <c r="B88" s="193"/>
      <c r="C88" s="6" t="e">
        <f>VLOOKUP(B88,' fell Table'!$B$3:$B$36,1,FALSE)</f>
        <v>#N/A</v>
      </c>
      <c r="D88" s="6">
        <f t="shared" si="5"/>
        <v>25</v>
      </c>
      <c r="E88" s="10" t="e">
        <f>VLOOKUP(B88,'Overall Champs'!C:C,1,FALSE)</f>
        <v>#N/A</v>
      </c>
      <c r="F88" s="16" t="e">
        <f>VLOOKUP(B88,'Overall Champs'!P:P,1,FALSE)</f>
        <v>#N/A</v>
      </c>
      <c r="G88" s="10" t="e">
        <f>VLOOKUP(B88,' fell Table'!B:O,1,FALSE)</f>
        <v>#N/A</v>
      </c>
    </row>
    <row r="89" spans="1:7" ht="13.2">
      <c r="A89" s="54">
        <v>2</v>
      </c>
      <c r="B89" s="53"/>
      <c r="C89" s="6" t="e">
        <f>VLOOKUP(B89,' fell Table'!$B$3:$B$36,1,FALSE)</f>
        <v>#N/A</v>
      </c>
      <c r="D89" s="6">
        <f t="shared" si="5"/>
        <v>24</v>
      </c>
      <c r="E89" s="10" t="e">
        <f>VLOOKUP(B89,'Overall Champs'!C:C,1,FALSE)</f>
        <v>#N/A</v>
      </c>
      <c r="F89" s="10" t="e">
        <f>VLOOKUP(B89,'Overall Champs'!P:P,1,FALSE)</f>
        <v>#N/A</v>
      </c>
      <c r="G89" s="10" t="e">
        <f>VLOOKUP(B89,' fell Table'!B:O,1,FALSE)</f>
        <v>#N/A</v>
      </c>
    </row>
    <row r="90" spans="1:7" ht="13.2">
      <c r="A90" s="54">
        <v>3</v>
      </c>
      <c r="B90" s="53"/>
      <c r="C90" s="6" t="e">
        <f>VLOOKUP(B90,' fell Table'!$B$3:$B$36,1,FALSE)</f>
        <v>#N/A</v>
      </c>
      <c r="D90" s="6">
        <f t="shared" si="5"/>
        <v>23</v>
      </c>
      <c r="E90" s="10" t="e">
        <f>VLOOKUP(B90,'Overall Champs'!C:C,1,FALSE)</f>
        <v>#N/A</v>
      </c>
      <c r="F90" s="10" t="e">
        <f>VLOOKUP(B90,'Overall Champs'!P:P,1,FALSE)</f>
        <v>#N/A</v>
      </c>
      <c r="G90" s="10" t="e">
        <f>VLOOKUP(B90,' fell Table'!B:O,1,FALSE)</f>
        <v>#N/A</v>
      </c>
    </row>
    <row r="91" spans="1:7" ht="13.2">
      <c r="A91" s="54">
        <v>4</v>
      </c>
      <c r="B91" s="53"/>
      <c r="C91" s="6" t="e">
        <f>VLOOKUP(B91,' fell Table'!$B$3:$B$36,1,FALSE)</f>
        <v>#N/A</v>
      </c>
      <c r="D91" s="6">
        <f t="shared" si="5"/>
        <v>22</v>
      </c>
      <c r="E91" s="10" t="e">
        <f>VLOOKUP(B91,'Overall Champs'!C:C,1,FALSE)</f>
        <v>#N/A</v>
      </c>
      <c r="F91" s="10" t="e">
        <f>VLOOKUP(B91,'Overall Champs'!P:P,1,FALSE)</f>
        <v>#N/A</v>
      </c>
      <c r="G91" s="10" t="e">
        <f>VLOOKUP(B91,' fell Table'!B:O,1,FALSE)</f>
        <v>#N/A</v>
      </c>
    </row>
    <row r="92" spans="1:7" ht="13.2">
      <c r="A92" s="54">
        <v>5</v>
      </c>
      <c r="B92" s="53"/>
      <c r="C92" s="6" t="e">
        <f>VLOOKUP(B92,' fell Table'!$B$3:$B$36,1,FALSE)</f>
        <v>#N/A</v>
      </c>
      <c r="D92" s="6">
        <f t="shared" si="5"/>
        <v>21</v>
      </c>
      <c r="E92" s="10" t="e">
        <f>VLOOKUP(B92,'Overall Champs'!C:C,1,FALSE)</f>
        <v>#N/A</v>
      </c>
      <c r="F92" s="10" t="e">
        <f>VLOOKUP(B92,'Overall Champs'!P:P,1,FALSE)</f>
        <v>#N/A</v>
      </c>
      <c r="G92" s="10" t="e">
        <f>VLOOKUP(B92,' fell Table'!B:O,1,FALSE)</f>
        <v>#N/A</v>
      </c>
    </row>
    <row r="93" spans="1:7" ht="13.2">
      <c r="A93" s="54">
        <v>6</v>
      </c>
      <c r="B93" s="53"/>
      <c r="C93" s="6" t="e">
        <f>VLOOKUP(B93,' fell Table'!$B$3:$B$36,1,FALSE)</f>
        <v>#N/A</v>
      </c>
      <c r="D93" s="6">
        <f t="shared" si="5"/>
        <v>20</v>
      </c>
      <c r="E93" s="10" t="e">
        <f>VLOOKUP(B93,'Overall Champs'!C:C,1,FALSE)</f>
        <v>#N/A</v>
      </c>
      <c r="F93" s="10" t="e">
        <f>VLOOKUP(B93,'Overall Champs'!P:P,1,FALSE)</f>
        <v>#N/A</v>
      </c>
      <c r="G93" s="10" t="e">
        <f>VLOOKUP(B93,' fell Table'!B:O,1,FALSE)</f>
        <v>#N/A</v>
      </c>
    </row>
    <row r="94" spans="1:7" ht="13.2">
      <c r="A94" s="54">
        <v>7</v>
      </c>
      <c r="B94" s="53"/>
      <c r="C94" s="6" t="e">
        <f>VLOOKUP(B94,' fell Table'!$B$3:$B$36,1,FALSE)</f>
        <v>#N/A</v>
      </c>
      <c r="D94" s="6">
        <f t="shared" si="5"/>
        <v>19</v>
      </c>
      <c r="E94" s="10" t="e">
        <f>VLOOKUP(B94,'Overall Champs'!C:C,1,FALSE)</f>
        <v>#N/A</v>
      </c>
      <c r="F94" s="10" t="e">
        <f>VLOOKUP(B94,'Overall Champs'!P:P,1,FALSE)</f>
        <v>#N/A</v>
      </c>
      <c r="G94" s="10" t="e">
        <f>VLOOKUP(B94,' fell Table'!B:O,1,FALSE)</f>
        <v>#N/A</v>
      </c>
    </row>
    <row r="95" spans="1:7" ht="13.2">
      <c r="A95" s="54">
        <v>8</v>
      </c>
      <c r="B95" s="53"/>
      <c r="C95" s="6" t="e">
        <f>VLOOKUP(B95,' fell Table'!$B$3:$B$36,1,FALSE)</f>
        <v>#N/A</v>
      </c>
      <c r="D95" s="6">
        <f t="shared" si="5"/>
        <v>18</v>
      </c>
      <c r="E95" s="10" t="e">
        <f>VLOOKUP(B95,'Overall Champs'!C:C,1,FALSE)</f>
        <v>#N/A</v>
      </c>
      <c r="F95" s="10" t="e">
        <f>VLOOKUP(B95,'Overall Champs'!P:P,1,FALSE)</f>
        <v>#N/A</v>
      </c>
      <c r="G95" s="10" t="e">
        <f>VLOOKUP(B95,' fell Table'!B:O,1,FALSE)</f>
        <v>#N/A</v>
      </c>
    </row>
    <row r="96" spans="1:7" ht="13.2">
      <c r="A96" s="6"/>
      <c r="B96" s="6"/>
      <c r="C96" s="6"/>
      <c r="D96" s="6"/>
      <c r="G96" s="10" t="e">
        <f>VLOOKUP(B96,' fell Table'!B:O,1,FALSE)</f>
        <v>#N/A</v>
      </c>
    </row>
    <row r="97" spans="1:7" ht="13.2">
      <c r="A97" s="6"/>
      <c r="B97" s="6"/>
      <c r="C97" s="6"/>
      <c r="D97" s="6"/>
      <c r="G97" s="10" t="e">
        <f>VLOOKUP(B97,' fell Table'!B:O,1,FALSE)</f>
        <v>#N/A</v>
      </c>
    </row>
    <row r="98" spans="1:7" ht="13.2">
      <c r="C98" s="6"/>
      <c r="G98" s="10" t="e">
        <f>VLOOKUP(B98,' fell Table'!B:O,1,FALSE)</f>
        <v>#N/A</v>
      </c>
    </row>
    <row r="99" spans="1:7" ht="13.2">
      <c r="A99" s="7" t="s">
        <v>406</v>
      </c>
      <c r="B99" s="7"/>
      <c r="C99" s="6"/>
      <c r="D99" s="7"/>
      <c r="G99" s="10" t="e">
        <f>VLOOKUP(B99,' fell Table'!B:O,1,FALSE)</f>
        <v>#N/A</v>
      </c>
    </row>
    <row r="100" spans="1:7" ht="13.2">
      <c r="A100" s="6" t="s">
        <v>91</v>
      </c>
      <c r="B100" s="6"/>
      <c r="C100" s="6"/>
      <c r="D100" s="8" t="s">
        <v>98</v>
      </c>
      <c r="G100" s="10" t="e">
        <f>VLOOKUP(B100,' fell Table'!B:O,1,FALSE)</f>
        <v>#N/A</v>
      </c>
    </row>
    <row r="101" spans="1:7" s="10" customFormat="1" ht="13.2">
      <c r="A101" s="6">
        <v>1</v>
      </c>
      <c r="B101" s="8"/>
      <c r="C101" s="6" t="e">
        <f>VLOOKUP(B101,' fell Table'!$B$3:$B$36,1,FALSE)</f>
        <v>#N/A</v>
      </c>
      <c r="D101" s="6">
        <f>26-A101</f>
        <v>25</v>
      </c>
      <c r="E101" s="10" t="e">
        <f>VLOOKUP(B101,'Overall Champs'!C:C,1,FALSE)</f>
        <v>#N/A</v>
      </c>
      <c r="F101" s="10" t="e">
        <f>VLOOKUP(B101,'Overall Champs'!P:P,1,FALSE)</f>
        <v>#N/A</v>
      </c>
      <c r="G101" s="10" t="e">
        <f>VLOOKUP(B101,' fell Table'!B:O,1,FALSE)</f>
        <v>#N/A</v>
      </c>
    </row>
    <row r="102" spans="1:7" s="10" customFormat="1" ht="13.2">
      <c r="A102" s="6">
        <v>2</v>
      </c>
      <c r="B102" s="8"/>
      <c r="C102" s="6" t="e">
        <f>VLOOKUP(B102,' fell Table'!$B$3:$B$36,1,FALSE)</f>
        <v>#N/A</v>
      </c>
      <c r="D102" s="6">
        <f t="shared" ref="D102:D112" si="6">26-A102</f>
        <v>24</v>
      </c>
      <c r="E102" s="10" t="e">
        <f>VLOOKUP(B102,'Overall Champs'!C:C,1,FALSE)</f>
        <v>#N/A</v>
      </c>
      <c r="F102" s="10" t="e">
        <f>VLOOKUP(B102,'Overall Champs'!P:P,1,FALSE)</f>
        <v>#N/A</v>
      </c>
      <c r="G102" s="10" t="e">
        <f>VLOOKUP(B102,' fell Table'!B:O,1,FALSE)</f>
        <v>#N/A</v>
      </c>
    </row>
    <row r="103" spans="1:7" s="10" customFormat="1" ht="13.2">
      <c r="A103" s="6">
        <v>3</v>
      </c>
      <c r="B103" s="8"/>
      <c r="C103" s="6" t="e">
        <f>VLOOKUP(B103,' fell Table'!$B$3:$B$36,1,FALSE)</f>
        <v>#N/A</v>
      </c>
      <c r="D103" s="6">
        <f t="shared" si="6"/>
        <v>23</v>
      </c>
      <c r="E103" s="10" t="e">
        <f>VLOOKUP(B103,'Overall Champs'!C:C,1,FALSE)</f>
        <v>#N/A</v>
      </c>
      <c r="F103" s="10" t="e">
        <f>VLOOKUP(B103,'Overall Champs'!P:P,1,FALSE)</f>
        <v>#N/A</v>
      </c>
      <c r="G103" s="10" t="e">
        <f>VLOOKUP(B103,' fell Table'!B:O,1,FALSE)</f>
        <v>#N/A</v>
      </c>
    </row>
    <row r="104" spans="1:7" s="10" customFormat="1" ht="13.2">
      <c r="A104" s="6">
        <v>4</v>
      </c>
      <c r="B104" s="8"/>
      <c r="C104" s="6" t="e">
        <f>VLOOKUP(B104,' fell Table'!$B$3:$B$36,1,FALSE)</f>
        <v>#N/A</v>
      </c>
      <c r="D104" s="6">
        <f t="shared" si="6"/>
        <v>22</v>
      </c>
      <c r="E104" s="10" t="e">
        <f>VLOOKUP(B104,'Overall Champs'!C:C,1,FALSE)</f>
        <v>#N/A</v>
      </c>
      <c r="F104" s="10" t="e">
        <f>VLOOKUP(B104,'Overall Champs'!P:P,1,FALSE)</f>
        <v>#N/A</v>
      </c>
      <c r="G104" s="10" t="e">
        <f>VLOOKUP(B104,' fell Table'!B:O,1,FALSE)</f>
        <v>#N/A</v>
      </c>
    </row>
    <row r="105" spans="1:7" s="10" customFormat="1" ht="13.2">
      <c r="A105" s="6">
        <v>1</v>
      </c>
      <c r="B105" s="8"/>
      <c r="C105" s="6" t="e">
        <f>VLOOKUP(B105,' fell Table'!$B$3:$B$36,1,FALSE)</f>
        <v>#N/A</v>
      </c>
      <c r="D105" s="6">
        <f t="shared" si="6"/>
        <v>25</v>
      </c>
      <c r="E105" s="10" t="e">
        <f>VLOOKUP(B105,'Overall Champs'!C:C,1,FALSE)</f>
        <v>#N/A</v>
      </c>
      <c r="F105" s="10" t="e">
        <f>VLOOKUP(B105,'Overall Champs'!P:P,1,FALSE)</f>
        <v>#N/A</v>
      </c>
      <c r="G105" s="10" t="e">
        <f>VLOOKUP(B105,' fell Table'!B:O,1,FALSE)</f>
        <v>#N/A</v>
      </c>
    </row>
    <row r="106" spans="1:7" s="10" customFormat="1" ht="13.2">
      <c r="A106" s="6">
        <v>5</v>
      </c>
      <c r="B106" s="8"/>
      <c r="C106" s="6" t="e">
        <f>VLOOKUP(B106,' fell Table'!$B$3:$B$36,1,FALSE)</f>
        <v>#N/A</v>
      </c>
      <c r="D106" s="6">
        <f t="shared" si="6"/>
        <v>21</v>
      </c>
      <c r="E106" s="10" t="e">
        <f>VLOOKUP(B106,'Overall Champs'!C:C,1,FALSE)</f>
        <v>#N/A</v>
      </c>
      <c r="F106" s="10" t="e">
        <f>VLOOKUP(B106,'Overall Champs'!P:P,1,FALSE)</f>
        <v>#N/A</v>
      </c>
      <c r="G106" s="10" t="e">
        <f>VLOOKUP(B106,' fell Table'!B:O,1,FALSE)</f>
        <v>#N/A</v>
      </c>
    </row>
    <row r="107" spans="1:7" s="10" customFormat="1" ht="13.2">
      <c r="A107" s="6">
        <v>6</v>
      </c>
      <c r="B107" s="8"/>
      <c r="C107" s="6" t="e">
        <f>VLOOKUP(B107,' fell Table'!$B$3:$B$36,1,FALSE)</f>
        <v>#N/A</v>
      </c>
      <c r="D107" s="6">
        <f t="shared" si="6"/>
        <v>20</v>
      </c>
      <c r="E107" s="10" t="e">
        <f>VLOOKUP(B107,'Overall Champs'!C:C,1,FALSE)</f>
        <v>#N/A</v>
      </c>
      <c r="F107" s="10" t="e">
        <f>VLOOKUP(B107,'Overall Champs'!P:P,1,FALSE)</f>
        <v>#N/A</v>
      </c>
      <c r="G107" s="10" t="e">
        <f>VLOOKUP(B107,' fell Table'!B:O,1,FALSE)</f>
        <v>#N/A</v>
      </c>
    </row>
    <row r="108" spans="1:7" s="10" customFormat="1" ht="13.2">
      <c r="A108" s="6">
        <v>7</v>
      </c>
      <c r="B108" s="8"/>
      <c r="C108" s="6" t="e">
        <f>VLOOKUP(B108,' fell Table'!$B$3:$B$36,1,FALSE)</f>
        <v>#N/A</v>
      </c>
      <c r="D108" s="6">
        <f t="shared" si="6"/>
        <v>19</v>
      </c>
      <c r="E108" s="10" t="e">
        <f>VLOOKUP(B108,'Overall Champs'!C:C,1,FALSE)</f>
        <v>#N/A</v>
      </c>
      <c r="F108" s="10" t="e">
        <f>VLOOKUP(B108,'Overall Champs'!P:P,1,FALSE)</f>
        <v>#N/A</v>
      </c>
      <c r="G108" s="10" t="e">
        <f>VLOOKUP(B108,' fell Table'!B:O,1,FALSE)</f>
        <v>#N/A</v>
      </c>
    </row>
    <row r="109" spans="1:7" s="10" customFormat="1" ht="13.2">
      <c r="A109" s="6">
        <v>2</v>
      </c>
      <c r="B109" s="8"/>
      <c r="C109" s="6" t="e">
        <f>VLOOKUP(B109,' fell Table'!$B$3:$B$36,1,FALSE)</f>
        <v>#N/A</v>
      </c>
      <c r="D109" s="6">
        <f t="shared" si="6"/>
        <v>24</v>
      </c>
      <c r="E109" s="10" t="e">
        <f>VLOOKUP(B109,'Overall Champs'!C:C,1,FALSE)</f>
        <v>#N/A</v>
      </c>
      <c r="F109" s="10" t="e">
        <f>VLOOKUP(B109,'Overall Champs'!P:P,1,FALSE)</f>
        <v>#N/A</v>
      </c>
      <c r="G109" s="10" t="e">
        <f>VLOOKUP(B109,' fell Table'!B:O,1,FALSE)</f>
        <v>#N/A</v>
      </c>
    </row>
    <row r="110" spans="1:7" s="10" customFormat="1" ht="13.2">
      <c r="A110" s="6">
        <v>3</v>
      </c>
      <c r="B110" s="8"/>
      <c r="C110" s="6" t="e">
        <f>VLOOKUP(B110,' fell Table'!$B$3:$B$36,1,FALSE)</f>
        <v>#N/A</v>
      </c>
      <c r="D110" s="6">
        <f t="shared" si="6"/>
        <v>23</v>
      </c>
      <c r="E110" s="10" t="e">
        <f>VLOOKUP(B110,'Overall Champs'!C:C,1,FALSE)</f>
        <v>#N/A</v>
      </c>
      <c r="F110" s="10" t="e">
        <f>VLOOKUP(B110,'Overall Champs'!P:P,1,FALSE)</f>
        <v>#N/A</v>
      </c>
      <c r="G110" s="10" t="e">
        <f>VLOOKUP(B110,' fell Table'!B:O,1,FALSE)</f>
        <v>#N/A</v>
      </c>
    </row>
    <row r="111" spans="1:7" s="10" customFormat="1" ht="13.2">
      <c r="A111" s="6">
        <v>4</v>
      </c>
      <c r="B111" s="8"/>
      <c r="C111" s="6" t="e">
        <f>VLOOKUP(B111,' fell Table'!$B$3:$B$36,1,FALSE)</f>
        <v>#N/A</v>
      </c>
      <c r="D111" s="6">
        <f t="shared" si="6"/>
        <v>22</v>
      </c>
      <c r="E111" s="10" t="e">
        <f>VLOOKUP(B111,'Overall Champs'!C:C,1,FALSE)</f>
        <v>#N/A</v>
      </c>
      <c r="F111" s="10" t="e">
        <f>VLOOKUP(B111,'Overall Champs'!P:P,1,FALSE)</f>
        <v>#N/A</v>
      </c>
      <c r="G111" s="10" t="e">
        <f>VLOOKUP(B111,' fell Table'!B:O,1,FALSE)</f>
        <v>#N/A</v>
      </c>
    </row>
    <row r="112" spans="1:7" s="10" customFormat="1" ht="13.2">
      <c r="A112" s="6">
        <v>5</v>
      </c>
      <c r="B112" s="8"/>
      <c r="C112" s="6" t="e">
        <f>VLOOKUP(B112,' fell Table'!$B$3:$B$36,1,FALSE)</f>
        <v>#N/A</v>
      </c>
      <c r="D112" s="6">
        <f t="shared" si="6"/>
        <v>21</v>
      </c>
      <c r="E112" s="10" t="e">
        <f>VLOOKUP(B112,'Overall Champs'!C:C,1,FALSE)</f>
        <v>#N/A</v>
      </c>
      <c r="F112" s="10" t="e">
        <f>VLOOKUP(B112,'Overall Champs'!P:P,1,FALSE)</f>
        <v>#N/A</v>
      </c>
      <c r="G112" s="10" t="e">
        <f>VLOOKUP(B112,' fell Table'!B:O,1,FALSE)</f>
        <v>#N/A</v>
      </c>
    </row>
    <row r="113" spans="1:7" ht="13.2">
      <c r="A113" s="6">
        <v>6</v>
      </c>
      <c r="B113" s="8"/>
      <c r="C113" s="6" t="e">
        <f>VLOOKUP(B113,' fell Table'!$B$3:$B$36,1,FALSE)</f>
        <v>#N/A</v>
      </c>
      <c r="D113" s="6">
        <f>26-A113</f>
        <v>20</v>
      </c>
      <c r="E113" s="10" t="e">
        <f>VLOOKUP(B113,'Overall Champs'!C:C,1,FALSE)</f>
        <v>#N/A</v>
      </c>
      <c r="F113" s="10" t="e">
        <f>VLOOKUP(B113,'Overall Champs'!P:P,1,FALSE)</f>
        <v>#N/A</v>
      </c>
      <c r="G113" s="10" t="e">
        <f>VLOOKUP(B113,' fell Table'!B:O,1,FALSE)</f>
        <v>#N/A</v>
      </c>
    </row>
    <row r="114" spans="1:7" ht="13.2">
      <c r="A114" s="6">
        <v>7</v>
      </c>
      <c r="B114" s="8"/>
      <c r="C114" s="6" t="e">
        <f>VLOOKUP(B114,' fell Table'!$B$3:$B$36,1,FALSE)</f>
        <v>#N/A</v>
      </c>
      <c r="D114" s="6">
        <f t="shared" ref="D114:D122" si="7">26-A114</f>
        <v>19</v>
      </c>
      <c r="E114" s="10" t="e">
        <f>VLOOKUP(B114,'Overall Champs'!C:C,1,FALSE)</f>
        <v>#N/A</v>
      </c>
      <c r="F114" s="10" t="e">
        <f>VLOOKUP(B114,'Overall Champs'!P:P,1,FALSE)</f>
        <v>#N/A</v>
      </c>
      <c r="G114" s="10" t="e">
        <f>VLOOKUP(B114,' fell Table'!B:O,1,FALSE)</f>
        <v>#N/A</v>
      </c>
    </row>
    <row r="115" spans="1:7" ht="13.2">
      <c r="A115" s="6">
        <v>8</v>
      </c>
      <c r="B115" s="8"/>
      <c r="C115" s="6" t="e">
        <f>VLOOKUP(B115,' fell Table'!$B$3:$B$36,1,FALSE)</f>
        <v>#N/A</v>
      </c>
      <c r="D115" s="6">
        <f t="shared" si="7"/>
        <v>18</v>
      </c>
      <c r="E115" s="10" t="e">
        <f>VLOOKUP(B115,'Overall Champs'!C:C,1,FALSE)</f>
        <v>#N/A</v>
      </c>
      <c r="F115" s="10" t="e">
        <f>VLOOKUP(B115,'Overall Champs'!P:P,1,FALSE)</f>
        <v>#N/A</v>
      </c>
      <c r="G115" s="10" t="e">
        <f>VLOOKUP(B115,' fell Table'!B:O,1,FALSE)</f>
        <v>#N/A</v>
      </c>
    </row>
    <row r="116" spans="1:7" ht="13.2">
      <c r="A116" s="6">
        <v>8</v>
      </c>
      <c r="B116" s="8"/>
      <c r="C116" s="6" t="e">
        <f>VLOOKUP(B116,' fell Table'!$B$3:$B$36,1,FALSE)</f>
        <v>#N/A</v>
      </c>
      <c r="D116" s="6">
        <f t="shared" si="7"/>
        <v>18</v>
      </c>
      <c r="E116" s="10" t="e">
        <f>VLOOKUP(B116,'Overall Champs'!C:C,1,FALSE)</f>
        <v>#N/A</v>
      </c>
      <c r="F116" s="10" t="e">
        <f>VLOOKUP(B116,'Overall Champs'!P:P,1,FALSE)</f>
        <v>#N/A</v>
      </c>
      <c r="G116" s="10" t="e">
        <f>VLOOKUP(B116,' fell Table'!B:O,1,FALSE)</f>
        <v>#N/A</v>
      </c>
    </row>
    <row r="117" spans="1:7" ht="13.2">
      <c r="A117" s="6">
        <v>9</v>
      </c>
      <c r="B117" s="8"/>
      <c r="C117" s="6" t="e">
        <f>VLOOKUP(B117,' fell Table'!$B$3:$B$36,1,FALSE)</f>
        <v>#N/A</v>
      </c>
      <c r="D117" s="6">
        <f t="shared" si="7"/>
        <v>17</v>
      </c>
      <c r="E117" s="10" t="e">
        <f>VLOOKUP(B117,'Overall Champs'!C:C,1,FALSE)</f>
        <v>#N/A</v>
      </c>
      <c r="F117" s="10" t="e">
        <f>VLOOKUP(B117,'Overall Champs'!P:P,1,FALSE)</f>
        <v>#N/A</v>
      </c>
      <c r="G117" s="10" t="e">
        <f>VLOOKUP(B117,' fell Table'!B:O,1,FALSE)</f>
        <v>#N/A</v>
      </c>
    </row>
    <row r="118" spans="1:7" ht="13.2">
      <c r="A118" s="6">
        <v>10</v>
      </c>
      <c r="B118" s="8"/>
      <c r="C118" s="6" t="e">
        <f>VLOOKUP(B118,' fell Table'!$B$3:$B$36,1,FALSE)</f>
        <v>#N/A</v>
      </c>
      <c r="D118" s="6">
        <f t="shared" si="7"/>
        <v>16</v>
      </c>
      <c r="E118" s="10" t="e">
        <f>VLOOKUP(B118,'Overall Champs'!C:C,1,FALSE)</f>
        <v>#N/A</v>
      </c>
      <c r="F118" s="10" t="e">
        <f>VLOOKUP(B118,'Overall Champs'!P:P,1,FALSE)</f>
        <v>#N/A</v>
      </c>
      <c r="G118" s="10" t="e">
        <f>VLOOKUP(B118,' fell Table'!B:O,1,FALSE)</f>
        <v>#N/A</v>
      </c>
    </row>
    <row r="119" spans="1:7" ht="13.2">
      <c r="A119" s="6">
        <v>11</v>
      </c>
      <c r="B119" s="8"/>
      <c r="C119" s="6" t="e">
        <f>VLOOKUP(B119,' fell Table'!$B$3:$B$36,1,FALSE)</f>
        <v>#N/A</v>
      </c>
      <c r="D119" s="6">
        <f t="shared" si="7"/>
        <v>15</v>
      </c>
      <c r="E119" s="10" t="e">
        <f>VLOOKUP(B119,'Overall Champs'!C:C,1,FALSE)</f>
        <v>#N/A</v>
      </c>
      <c r="F119" s="10" t="e">
        <f>VLOOKUP(B119,'Overall Champs'!P:P,1,FALSE)</f>
        <v>#N/A</v>
      </c>
      <c r="G119" s="10" t="e">
        <f>VLOOKUP(B119,' fell Table'!B:O,1,FALSE)</f>
        <v>#N/A</v>
      </c>
    </row>
    <row r="120" spans="1:7" ht="13.2">
      <c r="A120" s="6">
        <v>12</v>
      </c>
      <c r="B120" s="8"/>
      <c r="C120" s="6" t="e">
        <f>VLOOKUP(B120,' fell Table'!$B$3:$B$36,1,FALSE)</f>
        <v>#N/A</v>
      </c>
      <c r="D120" s="6">
        <f t="shared" si="7"/>
        <v>14</v>
      </c>
      <c r="E120" s="10" t="e">
        <f>VLOOKUP(B120,'Overall Champs'!C:C,1,FALSE)</f>
        <v>#N/A</v>
      </c>
      <c r="F120" s="10" t="e">
        <f>VLOOKUP(B120,'Overall Champs'!P:P,1,FALSE)</f>
        <v>#N/A</v>
      </c>
      <c r="G120" s="10" t="e">
        <f>VLOOKUP(B120,' fell Table'!B:O,1,FALSE)</f>
        <v>#N/A</v>
      </c>
    </row>
    <row r="121" spans="1:7" ht="13.2">
      <c r="A121" s="6">
        <v>13</v>
      </c>
      <c r="B121" s="8"/>
      <c r="C121" s="6" t="e">
        <f>VLOOKUP(B121,' fell Table'!$B$3:$B$36,1,FALSE)</f>
        <v>#N/A</v>
      </c>
      <c r="D121" s="6">
        <f t="shared" si="7"/>
        <v>13</v>
      </c>
      <c r="E121" s="10" t="e">
        <f>VLOOKUP(B121,'Overall Champs'!C:C,1,FALSE)</f>
        <v>#N/A</v>
      </c>
      <c r="F121" s="10" t="e">
        <f>VLOOKUP(B121,'Overall Champs'!P:P,1,FALSE)</f>
        <v>#N/A</v>
      </c>
      <c r="G121" s="10" t="e">
        <f>VLOOKUP(B121,' fell Table'!B:O,1,FALSE)</f>
        <v>#N/A</v>
      </c>
    </row>
    <row r="122" spans="1:7" ht="13.2">
      <c r="A122" s="6">
        <v>9</v>
      </c>
      <c r="B122" s="8"/>
      <c r="C122" s="6" t="e">
        <f>VLOOKUP(B122,' fell Table'!$B$3:$B$36,1,FALSE)</f>
        <v>#N/A</v>
      </c>
      <c r="D122" s="6">
        <f t="shared" si="7"/>
        <v>17</v>
      </c>
      <c r="E122" s="10" t="e">
        <f>VLOOKUP(B122,'Overall Champs'!C:C,1,FALSE)</f>
        <v>#N/A</v>
      </c>
      <c r="F122" s="10" t="e">
        <f>VLOOKUP(B122,'Overall Champs'!P:P,1,FALSE)</f>
        <v>#N/A</v>
      </c>
      <c r="G122" s="10" t="e">
        <f>VLOOKUP(B122,' fell Table'!B:O,1,FALSE)</f>
        <v>#N/A</v>
      </c>
    </row>
    <row r="123" spans="1:7" ht="13.2">
      <c r="A123" s="7" t="s">
        <v>120</v>
      </c>
      <c r="B123" s="7"/>
      <c r="D123" s="7"/>
      <c r="G123" s="10" t="e">
        <f>VLOOKUP(B123,' fell Table'!B:O,1,FALSE)</f>
        <v>#N/A</v>
      </c>
    </row>
    <row r="124" spans="1:7" ht="13.2">
      <c r="A124" s="6" t="s">
        <v>91</v>
      </c>
      <c r="B124" s="8"/>
      <c r="D124" s="8" t="s">
        <v>98</v>
      </c>
      <c r="G124" s="10" t="e">
        <f>VLOOKUP(B124,' fell Table'!B:O,1,FALSE)</f>
        <v>#N/A</v>
      </c>
    </row>
    <row r="125" spans="1:7" ht="13.2">
      <c r="A125" s="6">
        <v>1</v>
      </c>
      <c r="B125" s="8"/>
      <c r="C125" s="6" t="e">
        <f>VLOOKUP(B125,' fell Table'!$B$3:$B$36,1,FALSE)</f>
        <v>#N/A</v>
      </c>
      <c r="D125" s="6">
        <f>26-A125</f>
        <v>25</v>
      </c>
      <c r="E125" s="10" t="e">
        <f>VLOOKUP(B125,'Overall Champs'!C:C,1,FALSE)</f>
        <v>#N/A</v>
      </c>
      <c r="F125" s="10" t="e">
        <f>VLOOKUP(B125,'Overall Champs'!P:P,1,FALSE)</f>
        <v>#N/A</v>
      </c>
      <c r="G125" s="10" t="e">
        <f>VLOOKUP(B125,' fell Table'!B:O,1,FALSE)</f>
        <v>#N/A</v>
      </c>
    </row>
    <row r="126" spans="1:7" ht="13.2">
      <c r="A126" s="6">
        <v>2</v>
      </c>
      <c r="B126" s="8"/>
      <c r="C126" s="6" t="e">
        <f>VLOOKUP(B126,' fell Table'!$B$3:$B$36,1,FALSE)</f>
        <v>#N/A</v>
      </c>
      <c r="D126" s="6">
        <f t="shared" ref="D126:D136" si="8">26-A126</f>
        <v>24</v>
      </c>
      <c r="E126" s="10" t="e">
        <f>VLOOKUP(B126,'Overall Champs'!C:C,1,FALSE)</f>
        <v>#N/A</v>
      </c>
      <c r="F126" s="10" t="e">
        <f>VLOOKUP(B126,'Overall Champs'!P:P,1,FALSE)</f>
        <v>#N/A</v>
      </c>
      <c r="G126" s="10" t="e">
        <f>VLOOKUP(B126,' fell Table'!B:O,1,FALSE)</f>
        <v>#N/A</v>
      </c>
    </row>
    <row r="127" spans="1:7" ht="13.2">
      <c r="A127" s="6">
        <v>1</v>
      </c>
      <c r="B127" s="8"/>
      <c r="C127" s="6" t="e">
        <f>VLOOKUP(B127,' fell Table'!$B$3:$B$36,1,FALSE)</f>
        <v>#N/A</v>
      </c>
      <c r="D127" s="6">
        <f t="shared" si="8"/>
        <v>25</v>
      </c>
      <c r="E127" s="10" t="e">
        <f>VLOOKUP(B127,'Overall Champs'!C:C,1,FALSE)</f>
        <v>#N/A</v>
      </c>
      <c r="F127" s="10" t="e">
        <f>VLOOKUP(B127,'Overall Champs'!P:P,1,FALSE)</f>
        <v>#N/A</v>
      </c>
      <c r="G127" s="10" t="e">
        <f>VLOOKUP(B127,' fell Table'!B:O,1,FALSE)</f>
        <v>#N/A</v>
      </c>
    </row>
    <row r="128" spans="1:7" ht="13.2">
      <c r="A128" s="6">
        <v>2</v>
      </c>
      <c r="B128" s="8"/>
      <c r="C128" s="6" t="e">
        <f>VLOOKUP(B128,' fell Table'!$B$3:$B$36,1,FALSE)</f>
        <v>#N/A</v>
      </c>
      <c r="D128" s="6">
        <f t="shared" si="8"/>
        <v>24</v>
      </c>
      <c r="E128" s="10" t="e">
        <f>VLOOKUP(B128,'Overall Champs'!C:C,1,FALSE)</f>
        <v>#N/A</v>
      </c>
      <c r="F128" s="10" t="e">
        <f>VLOOKUP(B128,'Overall Champs'!P:P,1,FALSE)</f>
        <v>#N/A</v>
      </c>
      <c r="G128" s="10" t="e">
        <f>VLOOKUP(B128,' fell Table'!B:O,1,FALSE)</f>
        <v>#N/A</v>
      </c>
    </row>
    <row r="129" spans="1:7" ht="13.2">
      <c r="A129" s="6">
        <v>3</v>
      </c>
      <c r="B129" s="8"/>
      <c r="C129" s="6" t="e">
        <f>VLOOKUP(B129,' fell Table'!$B$3:$B$36,1,FALSE)</f>
        <v>#N/A</v>
      </c>
      <c r="D129" s="6">
        <f t="shared" si="8"/>
        <v>23</v>
      </c>
      <c r="E129" s="10" t="e">
        <f>VLOOKUP(B129,'Overall Champs'!C:C,1,FALSE)</f>
        <v>#N/A</v>
      </c>
      <c r="F129" s="10" t="e">
        <f>VLOOKUP(B129,'Overall Champs'!P:P,1,FALSE)</f>
        <v>#N/A</v>
      </c>
      <c r="G129" s="10" t="e">
        <f>VLOOKUP(B129,' fell Table'!B:O,1,FALSE)</f>
        <v>#N/A</v>
      </c>
    </row>
    <row r="130" spans="1:7" ht="13.2">
      <c r="A130" s="6">
        <v>4</v>
      </c>
      <c r="B130" s="8"/>
      <c r="C130" s="6" t="e">
        <f>VLOOKUP(B130,' fell Table'!$B$3:$B$36,1,FALSE)</f>
        <v>#N/A</v>
      </c>
      <c r="D130" s="6">
        <f t="shared" si="8"/>
        <v>22</v>
      </c>
      <c r="E130" s="10" t="e">
        <f>VLOOKUP(B130,'Overall Champs'!C:C,1,FALSE)</f>
        <v>#N/A</v>
      </c>
      <c r="F130" s="10" t="e">
        <f>VLOOKUP(B130,'Overall Champs'!P:P,1,FALSE)</f>
        <v>#N/A</v>
      </c>
      <c r="G130" s="10" t="e">
        <f>VLOOKUP(B130,' fell Table'!B:O,1,FALSE)</f>
        <v>#N/A</v>
      </c>
    </row>
    <row r="131" spans="1:7" ht="13.2">
      <c r="A131" s="6">
        <v>3</v>
      </c>
      <c r="B131" s="8"/>
      <c r="C131" s="6" t="e">
        <f>VLOOKUP(B131,' fell Table'!$B$3:$B$36,1,FALSE)</f>
        <v>#N/A</v>
      </c>
      <c r="D131" s="6">
        <f t="shared" si="8"/>
        <v>23</v>
      </c>
      <c r="E131" s="10" t="e">
        <f>VLOOKUP(B131,'Overall Champs'!C:C,1,FALSE)</f>
        <v>#N/A</v>
      </c>
      <c r="F131" s="10" t="e">
        <f>VLOOKUP(B131,'Overall Champs'!P:P,1,FALSE)</f>
        <v>#N/A</v>
      </c>
      <c r="G131" s="10" t="e">
        <f>VLOOKUP(B131,' fell Table'!B:O,1,FALSE)</f>
        <v>#N/A</v>
      </c>
    </row>
    <row r="132" spans="1:7" ht="13.2">
      <c r="A132" s="6">
        <v>2</v>
      </c>
      <c r="B132" s="8"/>
      <c r="C132" s="6" t="e">
        <f>VLOOKUP(B132,' fell Table'!$B$3:$B$36,1,FALSE)</f>
        <v>#N/A</v>
      </c>
      <c r="D132" s="6">
        <f t="shared" si="8"/>
        <v>24</v>
      </c>
      <c r="E132" s="10" t="e">
        <f>VLOOKUP(B132,'Overall Champs'!C:C,1,FALSE)</f>
        <v>#N/A</v>
      </c>
      <c r="F132" s="10" t="e">
        <f>VLOOKUP(B132,'Overall Champs'!P:P,1,FALSE)</f>
        <v>#N/A</v>
      </c>
      <c r="G132" s="10" t="e">
        <f>VLOOKUP(B132,' fell Table'!B:O,1,FALSE)</f>
        <v>#N/A</v>
      </c>
    </row>
    <row r="133" spans="1:7" ht="13.2">
      <c r="A133" s="6">
        <v>3</v>
      </c>
      <c r="B133" s="8"/>
      <c r="C133" s="6" t="e">
        <f>VLOOKUP(B133,' fell Table'!$B$3:$B$36,1,FALSE)</f>
        <v>#N/A</v>
      </c>
      <c r="D133" s="6">
        <f t="shared" si="8"/>
        <v>23</v>
      </c>
      <c r="E133" s="10" t="e">
        <f>VLOOKUP(B133,'Overall Champs'!C:C,1,FALSE)</f>
        <v>#N/A</v>
      </c>
      <c r="F133" s="10" t="e">
        <f>VLOOKUP(B133,'Overall Champs'!P:P,1,FALSE)</f>
        <v>#N/A</v>
      </c>
      <c r="G133" s="10" t="e">
        <f>VLOOKUP(B133,' fell Table'!B:O,1,FALSE)</f>
        <v>#N/A</v>
      </c>
    </row>
    <row r="134" spans="1:7" ht="13.2">
      <c r="A134" s="6">
        <v>4</v>
      </c>
      <c r="B134" s="6"/>
      <c r="C134" s="6" t="e">
        <f>VLOOKUP(B134,' fell Table'!$B$3:$B$36,1,FALSE)</f>
        <v>#N/A</v>
      </c>
      <c r="D134" s="6">
        <f t="shared" si="8"/>
        <v>22</v>
      </c>
      <c r="E134" s="10" t="e">
        <f>VLOOKUP(B134,'Overall Champs'!C:C,1,FALSE)</f>
        <v>#N/A</v>
      </c>
      <c r="F134" s="10" t="e">
        <f>VLOOKUP(B134,'Overall Champs'!P:P,1,FALSE)</f>
        <v>#N/A</v>
      </c>
      <c r="G134" s="10" t="e">
        <f>VLOOKUP(B134,' fell Table'!B:O,1,FALSE)</f>
        <v>#N/A</v>
      </c>
    </row>
    <row r="135" spans="1:7" ht="13.2">
      <c r="A135" s="6">
        <v>7</v>
      </c>
      <c r="B135" s="6"/>
      <c r="C135" s="6" t="e">
        <f>VLOOKUP(B135,' fell Table'!$B$3:$B$36,1,FALSE)</f>
        <v>#N/A</v>
      </c>
      <c r="D135" s="6">
        <f t="shared" si="8"/>
        <v>19</v>
      </c>
      <c r="E135" s="10" t="e">
        <f>VLOOKUP(B135,'Overall Champs'!C:C,1,FALSE)</f>
        <v>#N/A</v>
      </c>
      <c r="F135" s="10" t="e">
        <f>VLOOKUP(B135,'Overall Champs'!P:P,1,FALSE)</f>
        <v>#N/A</v>
      </c>
      <c r="G135" s="10" t="e">
        <f>VLOOKUP(B135,' fell Table'!B:O,1,FALSE)</f>
        <v>#N/A</v>
      </c>
    </row>
    <row r="136" spans="1:7" ht="13.2">
      <c r="A136" s="6">
        <v>5</v>
      </c>
      <c r="B136" s="6"/>
      <c r="C136" s="6" t="e">
        <f>VLOOKUP(B136,' fell Table'!$B$3:$B$36,1,FALSE)</f>
        <v>#N/A</v>
      </c>
      <c r="D136" s="6">
        <f t="shared" si="8"/>
        <v>21</v>
      </c>
      <c r="E136" s="10" t="e">
        <f>VLOOKUP(B136,'Overall Champs'!C:C,1,FALSE)</f>
        <v>#N/A</v>
      </c>
      <c r="F136" s="10" t="e">
        <f>VLOOKUP(B136,'Overall Champs'!P:P,1,FALSE)</f>
        <v>#N/A</v>
      </c>
      <c r="G136" s="10" t="e">
        <f>VLOOKUP(B136,' fell Table'!B:O,1,FALSE)</f>
        <v>#N/A</v>
      </c>
    </row>
    <row r="137" spans="1:7" ht="13.2">
      <c r="E137" s="10" t="e">
        <f>VLOOKUP(B137,'Overall Champs'!C:C,1,FALSE)</f>
        <v>#N/A</v>
      </c>
      <c r="F137" s="10" t="e">
        <f>VLOOKUP(B137,'Overall Champs'!P:P,1,FALSE)</f>
        <v>#N/A</v>
      </c>
      <c r="G137" s="10" t="e">
        <f>VLOOKUP(B137,' fell Table'!B:O,1,FALSE)</f>
        <v>#N/A</v>
      </c>
    </row>
    <row r="138" spans="1:7" ht="13.2">
      <c r="A138" s="7" t="s">
        <v>121</v>
      </c>
      <c r="B138" s="7"/>
      <c r="D138" s="7"/>
      <c r="E138" s="10" t="e">
        <f>VLOOKUP(B138,'Overall Champs'!C:C,1,FALSE)</f>
        <v>#N/A</v>
      </c>
      <c r="F138" s="10" t="e">
        <f>VLOOKUP(B138,'Overall Champs'!P:P,1,FALSE)</f>
        <v>#N/A</v>
      </c>
      <c r="G138" s="10" t="e">
        <f>VLOOKUP(B138,' fell Table'!B:O,1,FALSE)</f>
        <v>#N/A</v>
      </c>
    </row>
    <row r="139" spans="1:7" ht="13.2">
      <c r="A139" s="6" t="s">
        <v>91</v>
      </c>
      <c r="B139" s="6"/>
      <c r="D139" s="8" t="s">
        <v>98</v>
      </c>
      <c r="E139" s="10" t="e">
        <f>VLOOKUP(B139,'Overall Champs'!C:C,1,FALSE)</f>
        <v>#N/A</v>
      </c>
      <c r="F139" s="10" t="e">
        <f>VLOOKUP(B139,'Overall Champs'!P:P,1,FALSE)</f>
        <v>#N/A</v>
      </c>
      <c r="G139" s="10" t="e">
        <f>VLOOKUP(B139,' fell Table'!B:O,1,FALSE)</f>
        <v>#N/A</v>
      </c>
    </row>
    <row r="140" spans="1:7" ht="13.2">
      <c r="A140" s="6">
        <v>1</v>
      </c>
      <c r="B140" s="8"/>
      <c r="C140" s="6" t="e">
        <f>VLOOKUP(B140,' fell Table'!$B$3:$B$36,1,FALSE)</f>
        <v>#N/A</v>
      </c>
      <c r="D140" s="6">
        <f>26-A140</f>
        <v>25</v>
      </c>
      <c r="E140" s="10" t="e">
        <f>VLOOKUP(B140,'Overall Champs'!C:C,1,FALSE)</f>
        <v>#N/A</v>
      </c>
      <c r="F140" s="10" t="e">
        <f>VLOOKUP(B140,'Overall Champs'!P:P,1,FALSE)</f>
        <v>#N/A</v>
      </c>
      <c r="G140" s="10" t="e">
        <f>VLOOKUP(B140,' fell Table'!B:O,1,FALSE)</f>
        <v>#N/A</v>
      </c>
    </row>
    <row r="141" spans="1:7" s="10" customFormat="1" ht="13.2">
      <c r="A141" s="6">
        <v>2</v>
      </c>
      <c r="B141" s="8"/>
      <c r="C141" s="6" t="e">
        <f>VLOOKUP(B141,' fell Table'!$B$3:$B$36,1,FALSE)</f>
        <v>#N/A</v>
      </c>
      <c r="D141" s="6">
        <f t="shared" ref="D141:D148" si="9">26-A141</f>
        <v>24</v>
      </c>
      <c r="E141" s="10" t="e">
        <f>VLOOKUP(B141,'Overall Champs'!C:C,1,FALSE)</f>
        <v>#N/A</v>
      </c>
      <c r="F141" s="10" t="e">
        <f>VLOOKUP(B141,'Overall Champs'!P:P,1,FALSE)</f>
        <v>#N/A</v>
      </c>
      <c r="G141" s="10" t="e">
        <f>VLOOKUP(B141,' fell Table'!B:O,1,FALSE)</f>
        <v>#N/A</v>
      </c>
    </row>
    <row r="142" spans="1:7" s="10" customFormat="1" ht="13.2">
      <c r="A142" s="6">
        <v>3</v>
      </c>
      <c r="B142" s="8"/>
      <c r="C142" s="6" t="e">
        <f>VLOOKUP(B142,' fell Table'!$B$3:$B$36,1,FALSE)</f>
        <v>#N/A</v>
      </c>
      <c r="D142" s="6">
        <f t="shared" si="9"/>
        <v>23</v>
      </c>
      <c r="E142" s="10" t="e">
        <f>VLOOKUP(B142,'Overall Champs'!C:C,1,FALSE)</f>
        <v>#N/A</v>
      </c>
      <c r="F142" s="10" t="e">
        <f>VLOOKUP(B142,'Overall Champs'!P:P,1,FALSE)</f>
        <v>#N/A</v>
      </c>
      <c r="G142" s="10" t="e">
        <f>VLOOKUP(B142,' fell Table'!B:O,1,FALSE)</f>
        <v>#N/A</v>
      </c>
    </row>
    <row r="143" spans="1:7" s="10" customFormat="1" ht="13.2">
      <c r="A143" s="6">
        <v>4</v>
      </c>
      <c r="B143" s="8"/>
      <c r="C143" s="6" t="e">
        <f>VLOOKUP(B143,' fell Table'!$B$3:$B$36,1,FALSE)</f>
        <v>#N/A</v>
      </c>
      <c r="D143" s="6">
        <f t="shared" si="9"/>
        <v>22</v>
      </c>
      <c r="E143" s="10" t="e">
        <f>VLOOKUP(B143,'Overall Champs'!C:C,1,FALSE)</f>
        <v>#N/A</v>
      </c>
      <c r="F143" s="10" t="e">
        <f>VLOOKUP(B143,'Overall Champs'!P:P,1,FALSE)</f>
        <v>#N/A</v>
      </c>
      <c r="G143" s="10" t="e">
        <f>VLOOKUP(B143,' fell Table'!B:O,1,FALSE)</f>
        <v>#N/A</v>
      </c>
    </row>
    <row r="144" spans="1:7" s="10" customFormat="1" ht="13.2">
      <c r="A144" s="6">
        <v>5</v>
      </c>
      <c r="B144" s="8"/>
      <c r="C144" s="6" t="e">
        <f>VLOOKUP(B144,' fell Table'!$B$3:$B$36,1,FALSE)</f>
        <v>#N/A</v>
      </c>
      <c r="D144" s="6">
        <f t="shared" si="9"/>
        <v>21</v>
      </c>
      <c r="E144" s="10" t="e">
        <f>VLOOKUP(B144,'Overall Champs'!C:C,1,FALSE)</f>
        <v>#N/A</v>
      </c>
      <c r="F144" s="10" t="e">
        <f>VLOOKUP(B144,'Overall Champs'!P:P,1,FALSE)</f>
        <v>#N/A</v>
      </c>
      <c r="G144" s="10" t="e">
        <f>VLOOKUP(B144,' fell Table'!B:O,1,FALSE)</f>
        <v>#N/A</v>
      </c>
    </row>
    <row r="145" spans="1:7" s="10" customFormat="1" ht="13.2">
      <c r="A145" s="6">
        <v>6</v>
      </c>
      <c r="B145" s="8"/>
      <c r="C145" s="6" t="e">
        <f>VLOOKUP(B145,' fell Table'!$B$3:$B$36,1,FALSE)</f>
        <v>#N/A</v>
      </c>
      <c r="D145" s="6">
        <f t="shared" si="9"/>
        <v>20</v>
      </c>
      <c r="E145" s="10" t="e">
        <f>VLOOKUP(B145,'Overall Champs'!C:C,1,FALSE)</f>
        <v>#N/A</v>
      </c>
      <c r="F145" s="10" t="e">
        <f>VLOOKUP(B145,'Overall Champs'!P:P,1,FALSE)</f>
        <v>#N/A</v>
      </c>
      <c r="G145" s="10" t="e">
        <f>VLOOKUP(B145,' fell Table'!B:O,1,FALSE)</f>
        <v>#N/A</v>
      </c>
    </row>
    <row r="146" spans="1:7" s="10" customFormat="1" ht="13.2">
      <c r="A146" s="6">
        <v>7</v>
      </c>
      <c r="B146" s="8"/>
      <c r="C146" s="6" t="e">
        <f>VLOOKUP(B146,' fell Table'!$B$3:$B$36,1,FALSE)</f>
        <v>#N/A</v>
      </c>
      <c r="D146" s="6">
        <f t="shared" si="9"/>
        <v>19</v>
      </c>
      <c r="E146" s="10" t="e">
        <f>VLOOKUP(B146,'Overall Champs'!C:C,1,FALSE)</f>
        <v>#N/A</v>
      </c>
      <c r="F146" s="10" t="e">
        <f>VLOOKUP(B146,'Overall Champs'!P:P,1,FALSE)</f>
        <v>#N/A</v>
      </c>
      <c r="G146" s="10" t="e">
        <f>VLOOKUP(B146,' fell Table'!B:O,1,FALSE)</f>
        <v>#N/A</v>
      </c>
    </row>
    <row r="147" spans="1:7" s="10" customFormat="1" ht="13.2">
      <c r="A147" s="6">
        <v>8</v>
      </c>
      <c r="B147" s="8"/>
      <c r="C147" s="6" t="e">
        <f>VLOOKUP(B147,' fell Table'!$B$3:$B$36,1,FALSE)</f>
        <v>#N/A</v>
      </c>
      <c r="D147" s="6">
        <f t="shared" si="9"/>
        <v>18</v>
      </c>
      <c r="E147" s="10" t="e">
        <f>VLOOKUP(B147,'Overall Champs'!C:C,1,FALSE)</f>
        <v>#N/A</v>
      </c>
      <c r="F147" s="10" t="e">
        <f>VLOOKUP(B147,'Overall Champs'!P:P,1,FALSE)</f>
        <v>#N/A</v>
      </c>
      <c r="G147" s="10" t="e">
        <f>VLOOKUP(B147,' fell Table'!B:O,1,FALSE)</f>
        <v>#N/A</v>
      </c>
    </row>
    <row r="148" spans="1:7" s="10" customFormat="1" ht="13.2">
      <c r="A148" s="6">
        <v>9</v>
      </c>
      <c r="B148" s="8"/>
      <c r="C148" s="6" t="e">
        <f>VLOOKUP(B148,' fell Table'!$B$3:$B$36,1,FALSE)</f>
        <v>#N/A</v>
      </c>
      <c r="D148" s="6">
        <f t="shared" si="9"/>
        <v>17</v>
      </c>
      <c r="E148" s="10" t="e">
        <f>VLOOKUP(B148,'Overall Champs'!C:C,1,FALSE)</f>
        <v>#N/A</v>
      </c>
      <c r="F148" s="10" t="e">
        <f>VLOOKUP(B148,'Overall Champs'!P:P,1,FALSE)</f>
        <v>#N/A</v>
      </c>
      <c r="G148" s="10" t="e">
        <f>VLOOKUP(B148,' fell Table'!B:O,1,FALSE)</f>
        <v>#N/A</v>
      </c>
    </row>
    <row r="149" spans="1:7" ht="13.2">
      <c r="A149" s="6">
        <v>1</v>
      </c>
      <c r="B149" s="8"/>
      <c r="C149" s="6" t="e">
        <f>VLOOKUP(B149,' fell Table'!$B$3:$B$36,1,FALSE)</f>
        <v>#N/A</v>
      </c>
      <c r="D149" s="6">
        <f t="shared" ref="D149:D159" si="10">26-A149</f>
        <v>25</v>
      </c>
      <c r="E149" s="10" t="e">
        <f>VLOOKUP(B149,'Overall Champs'!C:C,1,FALSE)</f>
        <v>#N/A</v>
      </c>
      <c r="F149" s="10" t="e">
        <f>VLOOKUP(B149,'Overall Champs'!P:P,1,FALSE)</f>
        <v>#N/A</v>
      </c>
      <c r="G149" s="10" t="e">
        <f>VLOOKUP(B149,' fell Table'!B:O,1,FALSE)</f>
        <v>#N/A</v>
      </c>
    </row>
    <row r="150" spans="1:7" ht="13.2">
      <c r="A150" s="6">
        <v>2</v>
      </c>
      <c r="B150" s="8"/>
      <c r="C150" s="6" t="e">
        <f>VLOOKUP(B150,' fell Table'!$B$3:$B$36,1,FALSE)</f>
        <v>#N/A</v>
      </c>
      <c r="D150" s="6">
        <f t="shared" si="10"/>
        <v>24</v>
      </c>
      <c r="E150" s="10" t="e">
        <f>VLOOKUP(B150,'Overall Champs'!C:C,1,FALSE)</f>
        <v>#N/A</v>
      </c>
      <c r="F150" s="10" t="e">
        <f>VLOOKUP(B150,'Overall Champs'!P:P,1,FALSE)</f>
        <v>#N/A</v>
      </c>
      <c r="G150" s="10" t="e">
        <f>VLOOKUP(B150,' fell Table'!B:O,1,FALSE)</f>
        <v>#N/A</v>
      </c>
    </row>
    <row r="151" spans="1:7" ht="13.2">
      <c r="A151" s="6">
        <v>3</v>
      </c>
      <c r="B151" s="8"/>
      <c r="C151" s="6" t="e">
        <f>VLOOKUP(B151,' fell Table'!$B$3:$B$36,1,FALSE)</f>
        <v>#N/A</v>
      </c>
      <c r="D151" s="6">
        <f t="shared" si="10"/>
        <v>23</v>
      </c>
      <c r="E151" s="10" t="e">
        <f>VLOOKUP(B151,'Overall Champs'!C:C,1,FALSE)</f>
        <v>#N/A</v>
      </c>
      <c r="F151" s="10" t="e">
        <f>VLOOKUP(B151,'Overall Champs'!P:P,1,FALSE)</f>
        <v>#N/A</v>
      </c>
      <c r="G151" s="10" t="e">
        <f>VLOOKUP(B151,' fell Table'!B:O,1,FALSE)</f>
        <v>#N/A</v>
      </c>
    </row>
    <row r="152" spans="1:7" ht="13.2">
      <c r="A152" s="6">
        <v>4</v>
      </c>
      <c r="B152" s="8"/>
      <c r="C152" s="6" t="e">
        <f>VLOOKUP(B152,' fell Table'!$B$3:$B$36,1,FALSE)</f>
        <v>#N/A</v>
      </c>
      <c r="D152" s="6">
        <f t="shared" si="10"/>
        <v>22</v>
      </c>
      <c r="E152" s="10" t="e">
        <f>VLOOKUP(B152,'Overall Champs'!C:C,1,FALSE)</f>
        <v>#N/A</v>
      </c>
      <c r="F152" s="10" t="e">
        <f>VLOOKUP(B152,'Overall Champs'!P:P,1,FALSE)</f>
        <v>#N/A</v>
      </c>
      <c r="G152" s="10" t="e">
        <f>VLOOKUP(B152,' fell Table'!B:O,1,FALSE)</f>
        <v>#N/A</v>
      </c>
    </row>
    <row r="153" spans="1:7" ht="13.2">
      <c r="A153" s="6">
        <v>5</v>
      </c>
      <c r="B153" s="8"/>
      <c r="C153" s="6" t="e">
        <f>VLOOKUP(B153,' fell Table'!$B$3:$B$36,1,FALSE)</f>
        <v>#N/A</v>
      </c>
      <c r="D153" s="6">
        <f t="shared" si="10"/>
        <v>21</v>
      </c>
      <c r="E153" s="10" t="e">
        <f>VLOOKUP(B153,'Overall Champs'!C:C,1,FALSE)</f>
        <v>#N/A</v>
      </c>
      <c r="F153" s="10" t="e">
        <f>VLOOKUP(B153,'Overall Champs'!P:P,1,FALSE)</f>
        <v>#N/A</v>
      </c>
      <c r="G153" s="10" t="e">
        <f>VLOOKUP(B153,' fell Table'!B:O,1,FALSE)</f>
        <v>#N/A</v>
      </c>
    </row>
    <row r="154" spans="1:7" ht="13.2">
      <c r="A154" s="6">
        <v>6</v>
      </c>
      <c r="B154" s="8"/>
      <c r="C154" s="6" t="e">
        <f>VLOOKUP(B154,' fell Table'!$B$3:$B$36,1,FALSE)</f>
        <v>#N/A</v>
      </c>
      <c r="D154" s="6">
        <f t="shared" si="10"/>
        <v>20</v>
      </c>
      <c r="E154" s="10" t="e">
        <f>VLOOKUP(B154,'Overall Champs'!C:C,1,FALSE)</f>
        <v>#N/A</v>
      </c>
      <c r="F154" s="10" t="e">
        <f>VLOOKUP(B154,'Overall Champs'!P:P,1,FALSE)</f>
        <v>#N/A</v>
      </c>
      <c r="G154" s="10" t="e">
        <f>VLOOKUP(B154,' fell Table'!B:O,1,FALSE)</f>
        <v>#N/A</v>
      </c>
    </row>
    <row r="155" spans="1:7" ht="13.2">
      <c r="A155" s="6">
        <v>7</v>
      </c>
      <c r="B155" s="8"/>
      <c r="C155" s="6" t="e">
        <f>VLOOKUP(B155,' fell Table'!$B$3:$B$36,1,FALSE)</f>
        <v>#N/A</v>
      </c>
      <c r="D155" s="6">
        <f t="shared" si="10"/>
        <v>19</v>
      </c>
      <c r="E155" s="10" t="e">
        <f>VLOOKUP(B155,'Overall Champs'!C:C,1,FALSE)</f>
        <v>#N/A</v>
      </c>
      <c r="F155" s="10" t="e">
        <f>VLOOKUP(B155,'Overall Champs'!P:P,1,FALSE)</f>
        <v>#N/A</v>
      </c>
      <c r="G155" s="10" t="e">
        <f>VLOOKUP(B155,' fell Table'!B:O,1,FALSE)</f>
        <v>#N/A</v>
      </c>
    </row>
    <row r="156" spans="1:7" ht="13.2">
      <c r="A156" s="6">
        <v>8</v>
      </c>
      <c r="B156" s="8"/>
      <c r="C156" s="6" t="e">
        <f>VLOOKUP(B156,' fell Table'!$B$3:$B$36,1,FALSE)</f>
        <v>#N/A</v>
      </c>
      <c r="D156" s="6">
        <f t="shared" si="10"/>
        <v>18</v>
      </c>
      <c r="E156" s="10" t="e">
        <f>VLOOKUP(B156,'Overall Champs'!C:C,1,FALSE)</f>
        <v>#N/A</v>
      </c>
      <c r="F156" s="10" t="e">
        <f>VLOOKUP(B156,'Overall Champs'!P:P,1,FALSE)</f>
        <v>#N/A</v>
      </c>
      <c r="G156" s="10" t="e">
        <f>VLOOKUP(B156,' fell Table'!B:O,1,FALSE)</f>
        <v>#N/A</v>
      </c>
    </row>
    <row r="157" spans="1:7" ht="13.2">
      <c r="A157" s="6">
        <v>9</v>
      </c>
      <c r="B157" s="6"/>
      <c r="C157" s="6" t="e">
        <f>VLOOKUP(B157,' fell Table'!$B$3:$B$36,1,FALSE)</f>
        <v>#N/A</v>
      </c>
      <c r="D157" s="6">
        <f t="shared" si="10"/>
        <v>17</v>
      </c>
      <c r="E157" s="10" t="e">
        <f>VLOOKUP(B157,'Overall Champs'!C:C,1,FALSE)</f>
        <v>#N/A</v>
      </c>
      <c r="F157" s="10" t="e">
        <f>VLOOKUP(B157,'Overall Champs'!P:P,1,FALSE)</f>
        <v>#N/A</v>
      </c>
      <c r="G157" s="10" t="e">
        <f>VLOOKUP(B157,' fell Table'!B:O,1,FALSE)</f>
        <v>#N/A</v>
      </c>
    </row>
    <row r="158" spans="1:7" ht="13.2">
      <c r="A158" s="6">
        <v>7</v>
      </c>
      <c r="B158" s="6"/>
      <c r="C158" s="6" t="e">
        <f>VLOOKUP(B158,' fell Table'!$B$3:$B$36,1,FALSE)</f>
        <v>#N/A</v>
      </c>
      <c r="D158" s="6">
        <f t="shared" si="10"/>
        <v>19</v>
      </c>
      <c r="E158" s="10" t="e">
        <f>VLOOKUP(B158,'Overall Champs'!C:C,1,FALSE)</f>
        <v>#N/A</v>
      </c>
      <c r="F158" s="10" t="e">
        <f>VLOOKUP(B158,'Overall Champs'!P:P,1,FALSE)</f>
        <v>#N/A</v>
      </c>
      <c r="G158" s="10" t="e">
        <f>VLOOKUP(B158,' fell Table'!B:O,1,FALSE)</f>
        <v>#N/A</v>
      </c>
    </row>
    <row r="159" spans="1:7" ht="13.2">
      <c r="A159" s="6">
        <v>5</v>
      </c>
      <c r="B159" s="6"/>
      <c r="C159" s="6" t="e">
        <f>VLOOKUP(B159,' fell Table'!$B$3:$B$36,1,FALSE)</f>
        <v>#N/A</v>
      </c>
      <c r="D159" s="6">
        <f t="shared" si="10"/>
        <v>21</v>
      </c>
      <c r="E159" s="10" t="e">
        <f>VLOOKUP(B159,'Overall Champs'!C:C,1,FALSE)</f>
        <v>#N/A</v>
      </c>
      <c r="F159" s="10" t="e">
        <f>VLOOKUP(B159,'Overall Champs'!P:P,1,FALSE)</f>
        <v>#N/A</v>
      </c>
      <c r="G159" s="10" t="e">
        <f>VLOOKUP(B159,' fell Table'!B:O,1,FALSE)</f>
        <v>#N/A</v>
      </c>
    </row>
    <row r="160" spans="1:7" ht="13.2">
      <c r="E160" s="10" t="e">
        <f>VLOOKUP(B160,'Overall Champs'!C:C,1,FALSE)</f>
        <v>#N/A</v>
      </c>
      <c r="F160" s="10" t="e">
        <f>VLOOKUP(B160,'Overall Champs'!P:P,1,FALSE)</f>
        <v>#N/A</v>
      </c>
      <c r="G160" s="10" t="e">
        <f>VLOOKUP(B160,' fell Table'!B:O,1,FALSE)</f>
        <v>#N/A</v>
      </c>
    </row>
    <row r="161" spans="1:7" ht="13.2">
      <c r="A161" s="7" t="s">
        <v>122</v>
      </c>
      <c r="B161" s="7"/>
      <c r="D161" s="7"/>
      <c r="E161" s="10" t="e">
        <f>VLOOKUP(B161,'Overall Champs'!C:C,1,FALSE)</f>
        <v>#N/A</v>
      </c>
      <c r="F161" s="10" t="e">
        <f>VLOOKUP(B161,'Overall Champs'!P:P,1,FALSE)</f>
        <v>#N/A</v>
      </c>
      <c r="G161" s="10" t="e">
        <f>VLOOKUP(B161,' fell Table'!B:O,1,FALSE)</f>
        <v>#N/A</v>
      </c>
    </row>
    <row r="162" spans="1:7" ht="13.2">
      <c r="A162" s="6" t="s">
        <v>91</v>
      </c>
      <c r="B162" s="6"/>
      <c r="D162" s="8" t="s">
        <v>98</v>
      </c>
      <c r="E162" s="10" t="e">
        <f>VLOOKUP(B162,'Overall Champs'!C:C,1,FALSE)</f>
        <v>#N/A</v>
      </c>
      <c r="F162" s="10" t="e">
        <f>VLOOKUP(B162,'Overall Champs'!P:P,1,FALSE)</f>
        <v>#N/A</v>
      </c>
      <c r="G162" s="10" t="e">
        <f>VLOOKUP(B162,' fell Table'!B:O,1,FALSE)</f>
        <v>#N/A</v>
      </c>
    </row>
    <row r="163" spans="1:7" ht="13.2">
      <c r="A163" s="6">
        <v>1</v>
      </c>
      <c r="B163" s="8"/>
      <c r="C163" s="6" t="e">
        <f>VLOOKUP(B163,' fell Table'!$B$3:$B$36,1,FALSE)</f>
        <v>#N/A</v>
      </c>
      <c r="D163" s="6">
        <f>26-A163</f>
        <v>25</v>
      </c>
      <c r="E163" s="10" t="e">
        <f>VLOOKUP(B163,'Overall Champs'!C:C,1,FALSE)</f>
        <v>#N/A</v>
      </c>
      <c r="F163" s="10" t="e">
        <f>VLOOKUP(B163,'Overall Champs'!P:P,1,FALSE)</f>
        <v>#N/A</v>
      </c>
      <c r="G163" s="10" t="e">
        <f>VLOOKUP(B163,' fell Table'!B:O,1,FALSE)</f>
        <v>#N/A</v>
      </c>
    </row>
    <row r="164" spans="1:7" ht="13.2">
      <c r="A164" s="6">
        <v>2</v>
      </c>
      <c r="B164" s="8"/>
      <c r="C164" s="6" t="e">
        <f>VLOOKUP(B164,' fell Table'!$B$3:$B$36,1,FALSE)</f>
        <v>#N/A</v>
      </c>
      <c r="D164" s="6">
        <f t="shared" ref="D164:D174" si="11">26-A164</f>
        <v>24</v>
      </c>
      <c r="E164" s="10" t="e">
        <f>VLOOKUP(B164,'Overall Champs'!C:C,1,FALSE)</f>
        <v>#N/A</v>
      </c>
      <c r="F164" s="10" t="e">
        <f>VLOOKUP(B164,'Overall Champs'!P:P,1,FALSE)</f>
        <v>#N/A</v>
      </c>
      <c r="G164" s="10" t="e">
        <f>VLOOKUP(B164,' fell Table'!B:O,1,FALSE)</f>
        <v>#N/A</v>
      </c>
    </row>
    <row r="165" spans="1:7" ht="13.2">
      <c r="A165" s="6">
        <v>1</v>
      </c>
      <c r="B165" s="8"/>
      <c r="C165" s="6" t="e">
        <f>VLOOKUP(B165,' fell Table'!$B$3:$B$36,1,FALSE)</f>
        <v>#N/A</v>
      </c>
      <c r="D165" s="6">
        <f t="shared" si="11"/>
        <v>25</v>
      </c>
      <c r="E165" s="10" t="e">
        <f>VLOOKUP(B165,'Overall Champs'!C:C,1,FALSE)</f>
        <v>#N/A</v>
      </c>
      <c r="F165" s="10" t="e">
        <f>VLOOKUP(B165,'Overall Champs'!P:P,1,FALSE)</f>
        <v>#N/A</v>
      </c>
      <c r="G165" s="10" t="e">
        <f>VLOOKUP(B165,' fell Table'!B:O,1,FALSE)</f>
        <v>#N/A</v>
      </c>
    </row>
    <row r="166" spans="1:7" ht="13.2">
      <c r="A166" s="6">
        <v>2</v>
      </c>
      <c r="B166" s="8"/>
      <c r="C166" s="6" t="e">
        <f>VLOOKUP(B166,' fell Table'!$B$3:$B$36,1,FALSE)</f>
        <v>#N/A</v>
      </c>
      <c r="D166" s="6">
        <f t="shared" si="11"/>
        <v>24</v>
      </c>
      <c r="E166" s="10" t="e">
        <f>VLOOKUP(B166,'Overall Champs'!C:C,1,FALSE)</f>
        <v>#N/A</v>
      </c>
      <c r="F166" s="10" t="e">
        <f>VLOOKUP(B166,'Overall Champs'!P:P,1,FALSE)</f>
        <v>#N/A</v>
      </c>
      <c r="G166" s="10" t="e">
        <f>VLOOKUP(B166,' fell Table'!B:O,1,FALSE)</f>
        <v>#N/A</v>
      </c>
    </row>
    <row r="167" spans="1:7" ht="13.2">
      <c r="A167" s="6">
        <v>3</v>
      </c>
      <c r="B167" s="8"/>
      <c r="C167" s="6" t="e">
        <f>VLOOKUP(B167,' fell Table'!$B$3:$B$36,1,FALSE)</f>
        <v>#N/A</v>
      </c>
      <c r="D167" s="6">
        <f t="shared" si="11"/>
        <v>23</v>
      </c>
      <c r="E167" s="10" t="e">
        <f>VLOOKUP(B167,'Overall Champs'!C:C,1,FALSE)</f>
        <v>#N/A</v>
      </c>
      <c r="F167" s="10" t="e">
        <f>VLOOKUP(B167,'Overall Champs'!P:P,1,FALSE)</f>
        <v>#N/A</v>
      </c>
      <c r="G167" s="10" t="e">
        <f>VLOOKUP(B167,' fell Table'!B:O,1,FALSE)</f>
        <v>#N/A</v>
      </c>
    </row>
    <row r="168" spans="1:7" ht="13.2">
      <c r="A168" s="6">
        <v>5</v>
      </c>
      <c r="B168" s="8"/>
      <c r="C168" s="6" t="e">
        <f>VLOOKUP(B168,' fell Table'!$B$3:$B$36,1,FALSE)</f>
        <v>#N/A</v>
      </c>
      <c r="D168" s="6">
        <f t="shared" si="11"/>
        <v>21</v>
      </c>
      <c r="E168" s="10" t="e">
        <f>VLOOKUP(B168,'Overall Champs'!C:C,1,FALSE)</f>
        <v>#N/A</v>
      </c>
      <c r="F168" s="10" t="e">
        <f>VLOOKUP(B168,'Overall Champs'!P:P,1,FALSE)</f>
        <v>#N/A</v>
      </c>
      <c r="G168" s="10" t="e">
        <f>VLOOKUP(B168,' fell Table'!B:O,1,FALSE)</f>
        <v>#N/A</v>
      </c>
    </row>
    <row r="169" spans="1:7" ht="13.2">
      <c r="A169" s="6">
        <v>6</v>
      </c>
      <c r="B169" s="6"/>
      <c r="C169" s="6" t="e">
        <f>VLOOKUP(B169,' fell Table'!$B$3:$B$36,1,FALSE)</f>
        <v>#N/A</v>
      </c>
      <c r="D169" s="6">
        <f t="shared" si="11"/>
        <v>20</v>
      </c>
      <c r="E169" s="10" t="e">
        <f>VLOOKUP(B169,'Overall Champs'!C:C,1,FALSE)</f>
        <v>#N/A</v>
      </c>
      <c r="F169" s="10" t="e">
        <f>VLOOKUP(B169,'Overall Champs'!P:P,1,FALSE)</f>
        <v>#N/A</v>
      </c>
      <c r="G169" s="10" t="e">
        <f>VLOOKUP(B169,' fell Table'!B:O,1,FALSE)</f>
        <v>#N/A</v>
      </c>
    </row>
    <row r="170" spans="1:7" ht="13.2">
      <c r="A170" s="6">
        <v>2</v>
      </c>
      <c r="B170" s="8"/>
      <c r="C170" s="6" t="e">
        <f>VLOOKUP(B170,' fell Table'!$B$3:$B$36,1,FALSE)</f>
        <v>#N/A</v>
      </c>
      <c r="D170" s="6">
        <f t="shared" si="11"/>
        <v>24</v>
      </c>
      <c r="E170" s="10" t="e">
        <f>VLOOKUP(B170,'Overall Champs'!C:C,1,FALSE)</f>
        <v>#N/A</v>
      </c>
      <c r="F170" s="10" t="e">
        <f>VLOOKUP(B170,'Overall Champs'!P:P,1,FALSE)</f>
        <v>#N/A</v>
      </c>
      <c r="G170" s="10" t="e">
        <f>VLOOKUP(B170,' fell Table'!B:O,1,FALSE)</f>
        <v>#N/A</v>
      </c>
    </row>
    <row r="171" spans="1:7" ht="13.2">
      <c r="A171" s="6">
        <v>3</v>
      </c>
      <c r="B171" s="8"/>
      <c r="C171" s="6" t="e">
        <f>VLOOKUP(B171,' fell Table'!$B$3:$B$36,1,FALSE)</f>
        <v>#N/A</v>
      </c>
      <c r="D171" s="6">
        <f t="shared" si="11"/>
        <v>23</v>
      </c>
      <c r="E171" s="10" t="e">
        <f>VLOOKUP(B171,'Overall Champs'!C:C,1,FALSE)</f>
        <v>#N/A</v>
      </c>
      <c r="F171" s="10" t="e">
        <f>VLOOKUP(B171,'Overall Champs'!P:P,1,FALSE)</f>
        <v>#N/A</v>
      </c>
      <c r="G171" s="10" t="e">
        <f>VLOOKUP(B171,' fell Table'!B:O,1,FALSE)</f>
        <v>#N/A</v>
      </c>
    </row>
    <row r="172" spans="1:7" ht="13.2">
      <c r="A172" s="6">
        <v>4</v>
      </c>
      <c r="B172" s="6"/>
      <c r="C172" s="6" t="e">
        <f>VLOOKUP(B172,' fell Table'!$B$3:$B$36,1,FALSE)</f>
        <v>#N/A</v>
      </c>
      <c r="D172" s="6">
        <f t="shared" si="11"/>
        <v>22</v>
      </c>
      <c r="E172" s="10" t="e">
        <f>VLOOKUP(B172,'Overall Champs'!C:C,1,FALSE)</f>
        <v>#N/A</v>
      </c>
      <c r="F172" s="10" t="e">
        <f>VLOOKUP(B172,'Overall Champs'!P:P,1,FALSE)</f>
        <v>#N/A</v>
      </c>
      <c r="G172" s="10" t="e">
        <f>VLOOKUP(B172,' fell Table'!B:O,1,FALSE)</f>
        <v>#N/A</v>
      </c>
    </row>
    <row r="173" spans="1:7" ht="13.2">
      <c r="A173" s="6">
        <v>7</v>
      </c>
      <c r="B173" s="6"/>
      <c r="C173" s="6" t="e">
        <f>VLOOKUP(B173,' fell Table'!$B$3:$B$36,1,FALSE)</f>
        <v>#N/A</v>
      </c>
      <c r="D173" s="6">
        <f t="shared" si="11"/>
        <v>19</v>
      </c>
      <c r="E173" s="10" t="e">
        <f>VLOOKUP(B173,'Overall Champs'!C:C,1,FALSE)</f>
        <v>#N/A</v>
      </c>
      <c r="F173" s="10" t="e">
        <f>VLOOKUP(B173,'Overall Champs'!P:P,1,FALSE)</f>
        <v>#N/A</v>
      </c>
      <c r="G173" s="10" t="e">
        <f>VLOOKUP(B173,' fell Table'!B:O,1,FALSE)</f>
        <v>#N/A</v>
      </c>
    </row>
    <row r="174" spans="1:7" ht="13.2">
      <c r="A174" s="6">
        <v>5</v>
      </c>
      <c r="B174" s="6"/>
      <c r="C174" s="6" t="e">
        <f>VLOOKUP(B174,' fell Table'!$B$3:$B$36,1,FALSE)</f>
        <v>#N/A</v>
      </c>
      <c r="D174" s="6">
        <f t="shared" si="11"/>
        <v>21</v>
      </c>
      <c r="E174" s="10" t="e">
        <f>VLOOKUP(B174,'Overall Champs'!C:C,1,FALSE)</f>
        <v>#N/A</v>
      </c>
      <c r="F174" s="10" t="e">
        <f>VLOOKUP(B174,'Overall Champs'!P:P,1,FALSE)</f>
        <v>#N/A</v>
      </c>
      <c r="G174" s="10" t="e">
        <f>VLOOKUP(B174,' fell Table'!B:O,1,FALSE)</f>
        <v>#N/A</v>
      </c>
    </row>
    <row r="175" spans="1:7" ht="13.2">
      <c r="E175" s="10" t="e">
        <f>VLOOKUP(B175,'Overall Champs'!C:C,1,FALSE)</f>
        <v>#N/A</v>
      </c>
      <c r="F175" s="10" t="e">
        <f>VLOOKUP(B175,'Overall Champs'!P:P,1,FALSE)</f>
        <v>#N/A</v>
      </c>
      <c r="G175" s="10" t="e">
        <f>VLOOKUP(B175,' fell Table'!B:O,1,FALSE)</f>
        <v>#N/A</v>
      </c>
    </row>
    <row r="176" spans="1:7" ht="13.2">
      <c r="E176" s="10" t="e">
        <f>VLOOKUP(B176,'Overall Champs'!C:C,1,FALSE)</f>
        <v>#N/A</v>
      </c>
      <c r="F176" s="10" t="e">
        <f>VLOOKUP(B176,'Overall Champs'!P:P,1,FALSE)</f>
        <v>#N/A</v>
      </c>
    </row>
    <row r="177" spans="5:6" ht="13.2">
      <c r="E177" s="10" t="e">
        <f>VLOOKUP(B177,'Overall Champs'!C:C,1,FALSE)</f>
        <v>#N/A</v>
      </c>
      <c r="F177" s="10" t="e">
        <f>VLOOKUP(B177,'Overall Champs'!P:P,1,FALSE)</f>
        <v>#N/A</v>
      </c>
    </row>
    <row r="178" spans="5:6" ht="13.2">
      <c r="E178" s="10" t="e">
        <f>VLOOKUP(B178,'Overall Champs'!C:C,1,FALSE)</f>
        <v>#N/A</v>
      </c>
      <c r="F178" s="10" t="e">
        <f>VLOOKUP(B178,'Overall Champs'!P:P,1,FALSE)</f>
        <v>#N/A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92D050"/>
  </sheetPr>
  <dimension ref="A1:Q1047984"/>
  <sheetViews>
    <sheetView topLeftCell="A91" zoomScale="70" zoomScaleNormal="70" zoomScaleSheetLayoutView="90" workbookViewId="0">
      <selection activeCell="B91" sqref="B1:B1048576"/>
    </sheetView>
  </sheetViews>
  <sheetFormatPr defaultColWidth="14.44140625" defaultRowHeight="13.2"/>
  <cols>
    <col min="1" max="1" width="17.33203125" style="10" customWidth="1"/>
    <col min="2" max="2" width="20.33203125" style="10" bestFit="1" customWidth="1"/>
    <col min="3" max="3" width="16.33203125" style="10" hidden="1" customWidth="1"/>
    <col min="4" max="4" width="20" style="10" hidden="1" customWidth="1"/>
    <col min="5" max="5" width="34.109375" style="10" hidden="1" customWidth="1"/>
    <col min="6" max="6" width="15.6640625" style="10" hidden="1" customWidth="1"/>
    <col min="7" max="7" width="28.6640625" style="10" hidden="1" customWidth="1"/>
    <col min="8" max="8" width="27.109375" style="10" customWidth="1"/>
    <col min="9" max="9" width="16.88671875" style="10" customWidth="1"/>
    <col min="10" max="10" width="14.5546875" style="10" bestFit="1" customWidth="1"/>
    <col min="11" max="11" width="31.6640625" style="10" customWidth="1"/>
    <col min="12" max="16384" width="14.44140625" style="10"/>
  </cols>
  <sheetData>
    <row r="1" spans="1:17">
      <c r="A1" s="7" t="s">
        <v>400</v>
      </c>
      <c r="B1" s="7"/>
      <c r="C1" s="7"/>
      <c r="D1" s="7"/>
    </row>
    <row r="2" spans="1:17" ht="26.4">
      <c r="A2" s="11" t="s">
        <v>91</v>
      </c>
      <c r="B2" s="11"/>
      <c r="C2" s="12" t="s">
        <v>311</v>
      </c>
      <c r="D2" s="12" t="s">
        <v>98</v>
      </c>
      <c r="E2" s="7" t="s">
        <v>312</v>
      </c>
      <c r="F2" s="7" t="s">
        <v>313</v>
      </c>
      <c r="G2" s="7" t="s">
        <v>432</v>
      </c>
      <c r="I2"/>
    </row>
    <row r="3" spans="1:17">
      <c r="A3" s="6">
        <v>1</v>
      </c>
      <c r="B3" s="11"/>
      <c r="C3" s="11" t="e">
        <f>VLOOKUP(B3,' Road Table'!$B$3:$B$50,1,FALSE)</f>
        <v>#N/A</v>
      </c>
      <c r="D3" s="11">
        <f>26-A3</f>
        <v>25</v>
      </c>
      <c r="E3" s="10" t="e">
        <f>VLOOKUP(B3,'Overall Champs'!C:C,1,FALSE)</f>
        <v>#N/A</v>
      </c>
      <c r="F3" s="10" t="e">
        <f>VLOOKUP(B3,'Overall Champs'!P:P,1,FALSE)</f>
        <v>#N/A</v>
      </c>
      <c r="G3" s="22" t="e">
        <f>VLOOKUP(B3,' Road Table'!B:B,1,FALSE)</f>
        <v>#N/A</v>
      </c>
      <c r="H3" s="23"/>
      <c r="I3"/>
      <c r="J3" s="23"/>
      <c r="K3" s="23"/>
      <c r="L3" s="23"/>
      <c r="M3" s="25"/>
      <c r="N3" s="25"/>
      <c r="O3" s="23">
        <v>43</v>
      </c>
      <c r="P3" s="23">
        <v>11</v>
      </c>
      <c r="Q3" s="23">
        <v>50</v>
      </c>
    </row>
    <row r="4" spans="1:17">
      <c r="A4" s="6">
        <v>1</v>
      </c>
      <c r="B4" s="11"/>
      <c r="C4" s="11" t="e">
        <f>VLOOKUP(B4,' Road Table'!$B$3:$B$50,1,FALSE)</f>
        <v>#N/A</v>
      </c>
      <c r="D4" s="11">
        <f>26-A4</f>
        <v>25</v>
      </c>
      <c r="E4" s="10" t="e">
        <f>VLOOKUP(B4,'Overall Champs'!C:C,1,FALSE)</f>
        <v>#N/A</v>
      </c>
      <c r="F4" s="10" t="e">
        <f>VLOOKUP(B4,'Overall Champs'!P:P,1,FALSE)</f>
        <v>#N/A</v>
      </c>
      <c r="G4" s="22" t="e">
        <f>VLOOKUP(B4,' Road Table'!B:B,1,FALSE)</f>
        <v>#N/A</v>
      </c>
      <c r="H4" s="23"/>
      <c r="I4"/>
      <c r="J4" s="23"/>
      <c r="K4" s="23"/>
      <c r="L4" s="23"/>
      <c r="M4" s="25"/>
      <c r="N4" s="25"/>
      <c r="O4" s="23">
        <v>8</v>
      </c>
      <c r="P4" s="23">
        <v>3</v>
      </c>
      <c r="Q4" s="23">
        <v>66</v>
      </c>
    </row>
    <row r="5" spans="1:17">
      <c r="A5" s="6">
        <v>2</v>
      </c>
      <c r="B5" s="6"/>
      <c r="C5" s="6"/>
      <c r="D5" s="6"/>
      <c r="G5" s="22"/>
      <c r="H5" s="23"/>
      <c r="I5"/>
      <c r="J5" s="23"/>
      <c r="K5" s="23"/>
      <c r="L5" s="23"/>
      <c r="M5" s="25"/>
      <c r="N5" s="25"/>
      <c r="O5" s="23">
        <v>14</v>
      </c>
      <c r="P5" s="23">
        <v>6</v>
      </c>
      <c r="Q5" s="23">
        <v>125</v>
      </c>
    </row>
    <row r="6" spans="1:17">
      <c r="A6" s="6">
        <v>2</v>
      </c>
      <c r="B6" s="6"/>
      <c r="C6" s="6"/>
      <c r="D6" s="6"/>
      <c r="G6" s="22"/>
      <c r="H6" s="23"/>
      <c r="I6"/>
      <c r="J6" s="23"/>
      <c r="K6" s="23"/>
      <c r="L6" s="23"/>
      <c r="M6" s="25"/>
      <c r="N6" s="25"/>
      <c r="O6" s="23">
        <v>109</v>
      </c>
      <c r="P6" s="23">
        <v>6</v>
      </c>
      <c r="Q6" s="23">
        <v>133</v>
      </c>
    </row>
    <row r="7" spans="1:17">
      <c r="A7" s="6">
        <v>3</v>
      </c>
      <c r="B7" s="6"/>
      <c r="C7" s="6"/>
      <c r="D7" s="6"/>
      <c r="G7" s="22"/>
      <c r="H7" s="23"/>
      <c r="I7"/>
      <c r="J7" s="23"/>
      <c r="K7" s="23"/>
      <c r="L7" s="23"/>
      <c r="M7" s="25"/>
      <c r="N7" s="25"/>
      <c r="O7" s="23">
        <v>136</v>
      </c>
      <c r="P7" s="23">
        <v>43</v>
      </c>
      <c r="Q7" s="23">
        <v>159</v>
      </c>
    </row>
    <row r="8" spans="1:17">
      <c r="A8" s="6">
        <v>3</v>
      </c>
      <c r="B8" s="6"/>
      <c r="C8" s="6"/>
      <c r="D8" s="6"/>
      <c r="G8" s="22"/>
      <c r="H8" s="23"/>
      <c r="I8"/>
      <c r="J8" s="23"/>
      <c r="K8" s="23"/>
      <c r="L8" s="23"/>
      <c r="M8" s="25"/>
      <c r="N8" s="25"/>
      <c r="O8" s="23">
        <v>22</v>
      </c>
      <c r="P8" s="23">
        <v>9</v>
      </c>
      <c r="Q8" s="23">
        <v>158</v>
      </c>
    </row>
    <row r="9" spans="1:17">
      <c r="A9" s="6">
        <v>4</v>
      </c>
      <c r="B9" s="6"/>
      <c r="C9" s="6"/>
      <c r="D9" s="6"/>
      <c r="G9" s="22"/>
      <c r="H9" s="23"/>
      <c r="I9"/>
      <c r="J9" s="23"/>
      <c r="K9" s="23"/>
      <c r="L9" s="23"/>
      <c r="M9" s="25"/>
      <c r="N9" s="25"/>
      <c r="O9" s="23">
        <v>25</v>
      </c>
      <c r="P9" s="23">
        <v>10</v>
      </c>
      <c r="Q9" s="23">
        <v>169</v>
      </c>
    </row>
    <row r="10" spans="1:17">
      <c r="A10" s="6">
        <v>4</v>
      </c>
      <c r="B10" s="8"/>
      <c r="C10" s="6"/>
      <c r="D10" s="6"/>
      <c r="G10" s="22"/>
      <c r="H10" s="23"/>
      <c r="I10" s="24"/>
      <c r="J10" s="23"/>
      <c r="K10" s="23"/>
      <c r="L10" s="23"/>
      <c r="M10" s="25"/>
      <c r="N10" s="25"/>
      <c r="O10" s="23">
        <v>150</v>
      </c>
      <c r="P10" s="23">
        <v>48</v>
      </c>
      <c r="Q10" s="23">
        <v>183</v>
      </c>
    </row>
    <row r="11" spans="1:17">
      <c r="A11" s="6">
        <v>5</v>
      </c>
      <c r="B11" s="6"/>
      <c r="C11" s="6"/>
      <c r="D11" s="6"/>
      <c r="G11" s="22"/>
      <c r="H11" s="23"/>
      <c r="J11" s="23"/>
      <c r="K11" s="23"/>
      <c r="L11" s="23"/>
      <c r="M11" s="25"/>
      <c r="N11" s="25"/>
      <c r="O11" s="23">
        <v>226</v>
      </c>
      <c r="P11" s="23">
        <v>102</v>
      </c>
      <c r="Q11" s="23">
        <v>277</v>
      </c>
    </row>
    <row r="12" spans="1:17">
      <c r="A12" s="6">
        <v>5</v>
      </c>
      <c r="B12" s="6"/>
      <c r="C12" s="6"/>
      <c r="D12" s="6"/>
      <c r="G12" s="22"/>
      <c r="H12" s="23"/>
      <c r="I12"/>
      <c r="J12" s="23"/>
      <c r="K12" s="23"/>
      <c r="L12" s="23"/>
      <c r="M12" s="25"/>
      <c r="N12" s="25"/>
      <c r="O12" s="23">
        <v>48</v>
      </c>
      <c r="P12" s="23">
        <v>2</v>
      </c>
      <c r="Q12" s="23">
        <v>372</v>
      </c>
    </row>
    <row r="13" spans="1:17">
      <c r="A13" s="6">
        <v>6</v>
      </c>
      <c r="B13" s="6"/>
      <c r="C13" s="6"/>
      <c r="D13" s="6"/>
      <c r="G13" s="22"/>
      <c r="H13" s="23"/>
      <c r="I13"/>
      <c r="J13" s="23"/>
      <c r="K13" s="23"/>
      <c r="L13" s="23"/>
      <c r="M13" s="25"/>
      <c r="N13" s="25"/>
      <c r="O13" s="23">
        <v>129</v>
      </c>
      <c r="P13" s="23">
        <v>7</v>
      </c>
      <c r="Q13" s="23">
        <v>621</v>
      </c>
    </row>
    <row r="14" spans="1:17">
      <c r="A14" s="6"/>
      <c r="B14" s="6"/>
      <c r="C14" s="6"/>
      <c r="D14" s="6"/>
      <c r="G14" s="22"/>
      <c r="H14" s="27"/>
      <c r="I14" s="16"/>
      <c r="J14" s="23"/>
      <c r="K14" s="23"/>
      <c r="L14" s="23"/>
      <c r="M14" s="25"/>
      <c r="N14" s="25"/>
      <c r="O14" s="23"/>
      <c r="P14" s="23"/>
      <c r="Q14" s="23"/>
    </row>
    <row r="15" spans="1:17">
      <c r="A15" s="6">
        <v>6</v>
      </c>
      <c r="B15" s="8"/>
      <c r="C15" s="6"/>
      <c r="D15" s="6"/>
      <c r="G15" s="22"/>
      <c r="H15" s="23"/>
      <c r="I15"/>
      <c r="J15" s="23"/>
      <c r="K15" s="23"/>
      <c r="L15" s="23"/>
      <c r="M15" s="25"/>
      <c r="N15" s="25"/>
      <c r="O15" s="23">
        <v>153</v>
      </c>
      <c r="P15" s="23">
        <v>55</v>
      </c>
      <c r="Q15" s="23">
        <v>698</v>
      </c>
    </row>
    <row r="16" spans="1:17">
      <c r="A16" s="6">
        <v>7</v>
      </c>
      <c r="B16" s="6"/>
      <c r="C16" s="6"/>
      <c r="D16" s="6"/>
      <c r="G16" s="22"/>
      <c r="H16" s="23"/>
      <c r="I16"/>
      <c r="J16" s="23"/>
      <c r="K16" s="23"/>
      <c r="L16" s="23"/>
      <c r="M16" s="25"/>
      <c r="N16" s="25"/>
      <c r="O16" s="23"/>
      <c r="P16" s="23"/>
      <c r="Q16" s="23"/>
    </row>
    <row r="17" spans="1:17">
      <c r="A17" s="6">
        <v>8</v>
      </c>
      <c r="B17" s="8"/>
      <c r="C17" s="6"/>
      <c r="D17" s="6"/>
      <c r="G17" s="22"/>
      <c r="H17" s="23"/>
      <c r="I17"/>
      <c r="J17" s="23"/>
      <c r="K17" s="23"/>
      <c r="L17" s="23"/>
      <c r="M17" s="25"/>
      <c r="N17" s="25"/>
      <c r="O17" s="23">
        <v>197</v>
      </c>
      <c r="P17" s="23">
        <v>16</v>
      </c>
      <c r="Q17" s="23">
        <v>716</v>
      </c>
    </row>
    <row r="18" spans="1:17">
      <c r="A18" s="6">
        <v>9</v>
      </c>
      <c r="B18" s="8"/>
      <c r="C18" s="6"/>
      <c r="D18" s="6"/>
      <c r="G18" s="22"/>
      <c r="H18" s="23"/>
      <c r="I18"/>
      <c r="J18" s="23"/>
      <c r="K18" s="23"/>
      <c r="L18" s="23"/>
      <c r="M18" s="25"/>
      <c r="N18" s="25"/>
      <c r="O18" s="23">
        <v>219</v>
      </c>
      <c r="P18" s="23">
        <v>78</v>
      </c>
      <c r="Q18" s="23">
        <v>859</v>
      </c>
    </row>
    <row r="19" spans="1:17">
      <c r="A19" s="6">
        <v>10</v>
      </c>
      <c r="B19" s="6"/>
      <c r="C19" s="6"/>
      <c r="D19" s="6"/>
      <c r="G19" s="22"/>
      <c r="H19" s="23"/>
      <c r="I19"/>
      <c r="J19" s="23"/>
      <c r="K19" s="23"/>
      <c r="L19" s="23"/>
      <c r="M19" s="25"/>
      <c r="N19" s="25"/>
      <c r="O19" s="23">
        <v>261</v>
      </c>
      <c r="P19" s="23">
        <v>22</v>
      </c>
      <c r="Q19" s="23">
        <v>915</v>
      </c>
    </row>
    <row r="20" spans="1:17">
      <c r="A20" s="6">
        <v>11</v>
      </c>
      <c r="B20" s="6"/>
      <c r="C20" s="6"/>
      <c r="D20" s="6"/>
      <c r="G20" s="22"/>
      <c r="H20" s="23"/>
      <c r="I20"/>
      <c r="J20" s="23"/>
      <c r="K20" s="23"/>
      <c r="L20" s="23"/>
      <c r="M20" s="25"/>
      <c r="N20" s="25"/>
      <c r="O20" s="23">
        <v>495</v>
      </c>
      <c r="P20" s="23">
        <v>13</v>
      </c>
      <c r="Q20" s="23">
        <v>1327</v>
      </c>
    </row>
    <row r="21" spans="1:17">
      <c r="A21" s="6">
        <v>12</v>
      </c>
      <c r="B21" s="6"/>
      <c r="C21" s="6"/>
      <c r="D21" s="6"/>
      <c r="G21" s="22"/>
      <c r="H21" s="23"/>
      <c r="I21"/>
      <c r="J21" s="23"/>
      <c r="K21" s="23"/>
      <c r="L21" s="23"/>
      <c r="M21" s="25"/>
      <c r="N21" s="25"/>
      <c r="O21" s="23">
        <v>597</v>
      </c>
      <c r="P21" s="23">
        <v>284</v>
      </c>
      <c r="Q21" s="23">
        <v>1470</v>
      </c>
    </row>
    <row r="22" spans="1:17">
      <c r="A22" s="6">
        <v>13</v>
      </c>
      <c r="C22" s="6"/>
      <c r="D22" s="6"/>
      <c r="G22" s="22"/>
      <c r="H22" s="23"/>
      <c r="I22"/>
      <c r="J22" s="23"/>
      <c r="K22" s="23"/>
      <c r="L22" s="23"/>
      <c r="M22" s="25"/>
      <c r="N22" s="25"/>
    </row>
    <row r="23" spans="1:17">
      <c r="G23" s="22"/>
      <c r="K23" s="23"/>
    </row>
    <row r="24" spans="1:17">
      <c r="A24" s="7" t="s">
        <v>409</v>
      </c>
      <c r="B24" s="7"/>
      <c r="G24" s="22"/>
    </row>
    <row r="25" spans="1:17">
      <c r="B25" s="7"/>
      <c r="C25" s="12" t="s">
        <v>311</v>
      </c>
      <c r="D25" s="12"/>
      <c r="G25" s="22"/>
      <c r="M25" s="50"/>
    </row>
    <row r="26" spans="1:17">
      <c r="A26" s="10">
        <v>1</v>
      </c>
      <c r="B26" s="11"/>
      <c r="C26" s="6" t="e">
        <f>VLOOKUP(B26,' Road Table'!$B$3:$B$50,1,FALSE)</f>
        <v>#N/A</v>
      </c>
      <c r="D26" s="6">
        <f>26-A26</f>
        <v>25</v>
      </c>
      <c r="E26" s="10" t="e">
        <f>VLOOKUP(B26,'Overall Champs'!C:C,1,FALSE)</f>
        <v>#N/A</v>
      </c>
      <c r="F26" s="10" t="e">
        <f>VLOOKUP(B26,'Overall Champs'!P:P,1,FALSE)</f>
        <v>#N/A</v>
      </c>
      <c r="G26" s="22" t="e">
        <f>VLOOKUP(B26,' Road Table'!B:B,1,FALSE)</f>
        <v>#N/A</v>
      </c>
      <c r="M26" s="50"/>
    </row>
    <row r="27" spans="1:17">
      <c r="A27" s="10">
        <v>2</v>
      </c>
      <c r="B27" s="12"/>
      <c r="C27" s="6" t="e">
        <f>VLOOKUP(B27,' Road Table'!$B$3:$B$50,1,FALSE)</f>
        <v>#N/A</v>
      </c>
      <c r="D27" s="6">
        <f t="shared" ref="D27:D44" si="0">26-A27</f>
        <v>24</v>
      </c>
      <c r="E27" s="10" t="e">
        <f>VLOOKUP(B27,'Overall Champs'!C:C,1,FALSE)</f>
        <v>#N/A</v>
      </c>
      <c r="F27" s="10" t="e">
        <f>VLOOKUP(B27,'Overall Champs'!P:P,1,FALSE)</f>
        <v>#N/A</v>
      </c>
      <c r="G27" s="22" t="e">
        <f>VLOOKUP(B27,' Road Table'!B:B,1,FALSE)</f>
        <v>#N/A</v>
      </c>
      <c r="M27" s="50"/>
    </row>
    <row r="28" spans="1:17">
      <c r="A28" s="10">
        <v>3</v>
      </c>
      <c r="B28" s="11"/>
      <c r="C28" s="6" t="e">
        <f>VLOOKUP(B28,' Road Table'!$B$3:$B$50,1,FALSE)</f>
        <v>#N/A</v>
      </c>
      <c r="D28" s="6">
        <f t="shared" si="0"/>
        <v>23</v>
      </c>
      <c r="E28" s="10" t="e">
        <f>VLOOKUP(B28,'Overall Champs'!C:C,1,FALSE)</f>
        <v>#N/A</v>
      </c>
      <c r="F28" s="10" t="e">
        <f>VLOOKUP(B28,'Overall Champs'!P:P,1,FALSE)</f>
        <v>#N/A</v>
      </c>
      <c r="G28" s="22" t="e">
        <f>VLOOKUP(B28,' Road Table'!B:B,1,FALSE)</f>
        <v>#N/A</v>
      </c>
      <c r="M28" s="50"/>
    </row>
    <row r="29" spans="1:17">
      <c r="A29" s="10">
        <v>1</v>
      </c>
      <c r="B29" s="12"/>
      <c r="C29" s="6" t="e">
        <f>VLOOKUP(B29,' Road Table'!$B$3:$B$50,1,FALSE)</f>
        <v>#N/A</v>
      </c>
      <c r="D29" s="6">
        <f t="shared" si="0"/>
        <v>25</v>
      </c>
      <c r="E29" s="10" t="e">
        <f>VLOOKUP(B29,'Overall Champs'!C:C,1,FALSE)</f>
        <v>#N/A</v>
      </c>
      <c r="F29" s="10" t="e">
        <f>VLOOKUP(B29,'Overall Champs'!P:P,1,FALSE)</f>
        <v>#N/A</v>
      </c>
      <c r="G29" s="22" t="e">
        <f>VLOOKUP(B29,' Road Table'!B:B,1,FALSE)</f>
        <v>#N/A</v>
      </c>
      <c r="M29" s="50"/>
    </row>
    <row r="30" spans="1:17">
      <c r="A30" s="10">
        <v>4</v>
      </c>
      <c r="B30" s="11"/>
      <c r="C30" s="6" t="e">
        <f>VLOOKUP(B30,' Road Table'!$B$3:$B$50,1,FALSE)</f>
        <v>#N/A</v>
      </c>
      <c r="D30" s="6">
        <f t="shared" si="0"/>
        <v>22</v>
      </c>
      <c r="E30" s="10" t="e">
        <f>VLOOKUP(B30,'Overall Champs'!C:C,1,FALSE)</f>
        <v>#N/A</v>
      </c>
      <c r="F30" s="10" t="e">
        <f>VLOOKUP(B30,'Overall Champs'!P:P,1,FALSE)</f>
        <v>#N/A</v>
      </c>
      <c r="G30" s="22" t="e">
        <f>VLOOKUP(B30,' Road Table'!B:B,1,FALSE)</f>
        <v>#N/A</v>
      </c>
      <c r="M30" s="50"/>
    </row>
    <row r="31" spans="1:17">
      <c r="A31" s="10">
        <v>5</v>
      </c>
      <c r="B31" s="11"/>
      <c r="C31" s="6" t="e">
        <f>VLOOKUP(B31,' Road Table'!$B$3:$B$50,1,FALSE)</f>
        <v>#N/A</v>
      </c>
      <c r="D31" s="6">
        <f t="shared" si="0"/>
        <v>21</v>
      </c>
      <c r="E31" s="10" t="e">
        <f>VLOOKUP(B31,'Overall Champs'!C:C,1,FALSE)</f>
        <v>#N/A</v>
      </c>
      <c r="F31" s="10" t="e">
        <f>VLOOKUP(B31,'Overall Champs'!P:P,1,FALSE)</f>
        <v>#N/A</v>
      </c>
      <c r="G31" s="22" t="e">
        <f>VLOOKUP(B31,' Road Table'!B:B,1,FALSE)</f>
        <v>#N/A</v>
      </c>
      <c r="M31" s="51"/>
    </row>
    <row r="32" spans="1:17">
      <c r="A32" s="10">
        <v>2</v>
      </c>
      <c r="B32" s="11"/>
      <c r="C32" s="6" t="e">
        <f>VLOOKUP(B32,' Road Table'!$B$3:$B$50,1,FALSE)</f>
        <v>#N/A</v>
      </c>
      <c r="D32" s="6">
        <f t="shared" si="0"/>
        <v>24</v>
      </c>
      <c r="E32" s="10" t="e">
        <f>VLOOKUP(B32,'Overall Champs'!C:C,1,FALSE)</f>
        <v>#N/A</v>
      </c>
      <c r="F32" s="10" t="e">
        <f>VLOOKUP(B32,'Overall Champs'!P:P,1,FALSE)</f>
        <v>#N/A</v>
      </c>
      <c r="G32" s="22" t="e">
        <f>VLOOKUP(B32,' Road Table'!B:B,1,FALSE)</f>
        <v>#N/A</v>
      </c>
      <c r="M32" s="51"/>
    </row>
    <row r="33" spans="1:13">
      <c r="A33" s="10">
        <v>6</v>
      </c>
      <c r="B33" s="11"/>
      <c r="C33" s="6" t="e">
        <f>VLOOKUP(B33,' Road Table'!$B$3:$B$50,1,FALSE)</f>
        <v>#N/A</v>
      </c>
      <c r="D33" s="6">
        <f t="shared" si="0"/>
        <v>20</v>
      </c>
      <c r="E33" s="10" t="e">
        <f>VLOOKUP(B33,'Overall Champs'!C:C,1,FALSE)</f>
        <v>#N/A</v>
      </c>
      <c r="F33" s="10" t="e">
        <f>VLOOKUP(B33,'Overall Champs'!P:P,1,FALSE)</f>
        <v>#N/A</v>
      </c>
      <c r="G33" s="22" t="e">
        <f>VLOOKUP(B33,' Road Table'!B:B,1,FALSE)</f>
        <v>#N/A</v>
      </c>
      <c r="M33" s="51"/>
    </row>
    <row r="34" spans="1:13">
      <c r="A34" s="10">
        <v>7</v>
      </c>
      <c r="B34" s="11"/>
      <c r="C34" s="6" t="e">
        <f>VLOOKUP(B34,' Road Table'!$B$3:$B$50,1,FALSE)</f>
        <v>#N/A</v>
      </c>
      <c r="D34" s="6">
        <f t="shared" si="0"/>
        <v>19</v>
      </c>
      <c r="E34" s="10" t="e">
        <f>VLOOKUP(B34,'Overall Champs'!C:C,1,FALSE)</f>
        <v>#N/A</v>
      </c>
      <c r="F34" s="10" t="e">
        <f>VLOOKUP(B34,'Overall Champs'!P:P,1,FALSE)</f>
        <v>#N/A</v>
      </c>
      <c r="G34" s="22" t="e">
        <f>VLOOKUP(B34,' Road Table'!B:B,1,FALSE)</f>
        <v>#N/A</v>
      </c>
    </row>
    <row r="35" spans="1:13">
      <c r="A35" s="10">
        <v>8</v>
      </c>
      <c r="B35" s="11"/>
      <c r="C35" s="6" t="e">
        <f>VLOOKUP(B35,' Road Table'!$B$3:$B$50,1,FALSE)</f>
        <v>#N/A</v>
      </c>
      <c r="D35" s="6">
        <f t="shared" si="0"/>
        <v>18</v>
      </c>
      <c r="E35" s="10" t="e">
        <f>VLOOKUP(B35,'Overall Champs'!C:C,1,FALSE)</f>
        <v>#N/A</v>
      </c>
      <c r="F35" s="10" t="e">
        <f>VLOOKUP(B35,'Overall Champs'!P:P,1,FALSE)</f>
        <v>#N/A</v>
      </c>
      <c r="G35" s="22" t="e">
        <f>VLOOKUP(B35,' Road Table'!B:B,1,FALSE)</f>
        <v>#N/A</v>
      </c>
    </row>
    <row r="36" spans="1:13">
      <c r="A36" s="10">
        <v>3</v>
      </c>
      <c r="B36" s="11"/>
      <c r="C36" s="6" t="e">
        <f>VLOOKUP(B36,' Road Table'!$B$3:$B$50,1,FALSE)</f>
        <v>#N/A</v>
      </c>
      <c r="D36" s="6">
        <f t="shared" si="0"/>
        <v>23</v>
      </c>
      <c r="E36" s="10" t="e">
        <f>VLOOKUP(B36,'Overall Champs'!C:C,1,FALSE)</f>
        <v>#N/A</v>
      </c>
      <c r="F36" s="10" t="e">
        <f>VLOOKUP(B36,'Overall Champs'!P:P,1,FALSE)</f>
        <v>#N/A</v>
      </c>
      <c r="G36" s="22" t="e">
        <f>VLOOKUP(B36,' Road Table'!B:B,1,FALSE)</f>
        <v>#N/A</v>
      </c>
    </row>
    <row r="37" spans="1:13">
      <c r="A37" s="10">
        <v>9</v>
      </c>
      <c r="B37" s="11"/>
      <c r="C37" s="6" t="e">
        <f>VLOOKUP(B37,' Road Table'!$B$3:$B$50,1,FALSE)</f>
        <v>#N/A</v>
      </c>
      <c r="D37" s="6">
        <f t="shared" si="0"/>
        <v>17</v>
      </c>
      <c r="E37" s="10" t="e">
        <f>VLOOKUP(B37,'Overall Champs'!C:C,1,FALSE)</f>
        <v>#N/A</v>
      </c>
      <c r="F37" s="10" t="e">
        <f>VLOOKUP(B37,'Overall Champs'!P:P,1,FALSE)</f>
        <v>#N/A</v>
      </c>
      <c r="G37" s="22" t="e">
        <f>VLOOKUP(B37,' Road Table'!B:B,1,FALSE)</f>
        <v>#N/A</v>
      </c>
    </row>
    <row r="38" spans="1:13">
      <c r="A38" s="10">
        <v>10</v>
      </c>
      <c r="B38" s="11"/>
      <c r="C38" s="6" t="e">
        <f>VLOOKUP(B38,' Road Table'!$B$3:$B$50,1,FALSE)</f>
        <v>#N/A</v>
      </c>
      <c r="D38" s="6">
        <f t="shared" si="0"/>
        <v>16</v>
      </c>
      <c r="E38" s="10" t="e">
        <f>VLOOKUP(B38,'Overall Champs'!C:C,1,FALSE)</f>
        <v>#N/A</v>
      </c>
      <c r="F38" s="10" t="e">
        <f>VLOOKUP(B38,'Overall Champs'!P:P,1,FALSE)</f>
        <v>#N/A</v>
      </c>
      <c r="G38" s="22" t="e">
        <f>VLOOKUP(B38,' Road Table'!B:B,1,FALSE)</f>
        <v>#N/A</v>
      </c>
    </row>
    <row r="39" spans="1:13">
      <c r="A39" s="10">
        <v>4</v>
      </c>
      <c r="B39" s="11"/>
      <c r="C39" s="6" t="e">
        <f>VLOOKUP(B39,' Road Table'!$B$3:$B$50,1,FALSE)</f>
        <v>#N/A</v>
      </c>
      <c r="D39" s="6">
        <f t="shared" si="0"/>
        <v>22</v>
      </c>
      <c r="E39" s="10" t="e">
        <f>VLOOKUP(B39,'Overall Champs'!C:C,1,FALSE)</f>
        <v>#N/A</v>
      </c>
      <c r="F39" s="10" t="e">
        <f>VLOOKUP(B39,'Overall Champs'!P:P,1,FALSE)</f>
        <v>#N/A</v>
      </c>
      <c r="G39" s="22" t="e">
        <f>VLOOKUP(B39,' Road Table'!B:B,1,FALSE)</f>
        <v>#N/A</v>
      </c>
    </row>
    <row r="40" spans="1:13">
      <c r="A40" s="10">
        <v>5</v>
      </c>
      <c r="B40" s="11"/>
      <c r="C40" s="6" t="e">
        <f>VLOOKUP(B40,' Road Table'!$B$3:$B$50,1,FALSE)</f>
        <v>#N/A</v>
      </c>
      <c r="D40" s="6">
        <f t="shared" si="0"/>
        <v>21</v>
      </c>
      <c r="E40" s="10" t="e">
        <f>VLOOKUP(B40,'Overall Champs'!C:C,1,FALSE)</f>
        <v>#N/A</v>
      </c>
      <c r="F40" s="10" t="e">
        <f>VLOOKUP(B40,'Overall Champs'!P:P,1,FALSE)</f>
        <v>#N/A</v>
      </c>
      <c r="G40" s="22" t="e">
        <f>VLOOKUP(B40,' Road Table'!B:B,1,FALSE)</f>
        <v>#N/A</v>
      </c>
    </row>
    <row r="41" spans="1:13">
      <c r="A41" s="10">
        <v>11</v>
      </c>
      <c r="B41" s="11"/>
      <c r="C41" s="6" t="e">
        <f>VLOOKUP(B41,' Road Table'!$B$3:$B$50,1,FALSE)</f>
        <v>#N/A</v>
      </c>
      <c r="D41" s="6">
        <f t="shared" si="0"/>
        <v>15</v>
      </c>
      <c r="E41" s="10" t="e">
        <f>VLOOKUP(B41,'Overall Champs'!C:C,1,FALSE)</f>
        <v>#N/A</v>
      </c>
      <c r="F41" s="10" t="e">
        <f>VLOOKUP(B41,'Overall Champs'!P:P,1,FALSE)</f>
        <v>#N/A</v>
      </c>
      <c r="G41" s="22" t="e">
        <f>VLOOKUP(B41,' Road Table'!B:B,1,FALSE)</f>
        <v>#N/A</v>
      </c>
    </row>
    <row r="42" spans="1:13">
      <c r="A42" s="10">
        <v>6</v>
      </c>
      <c r="B42" s="11"/>
      <c r="C42" s="6" t="e">
        <f>VLOOKUP(B42,' Road Table'!$B$3:$B$50,1,FALSE)</f>
        <v>#N/A</v>
      </c>
      <c r="D42" s="6">
        <f t="shared" si="0"/>
        <v>20</v>
      </c>
      <c r="E42" s="10" t="e">
        <f>VLOOKUP(B42,'Overall Champs'!C:C,1,FALSE)</f>
        <v>#N/A</v>
      </c>
      <c r="F42" s="10" t="e">
        <f>VLOOKUP(B42,'Overall Champs'!P:P,1,FALSE)</f>
        <v>#N/A</v>
      </c>
      <c r="G42" s="22" t="e">
        <f>VLOOKUP(B42,' Road Table'!B:B,1,FALSE)</f>
        <v>#N/A</v>
      </c>
    </row>
    <row r="43" spans="1:13">
      <c r="A43" s="10">
        <v>7</v>
      </c>
      <c r="B43" s="11"/>
      <c r="C43" s="6" t="e">
        <f>VLOOKUP(B43,' Road Table'!$B$3:$B$50,1,FALSE)</f>
        <v>#N/A</v>
      </c>
      <c r="D43" s="6">
        <f t="shared" si="0"/>
        <v>19</v>
      </c>
      <c r="E43" s="10" t="e">
        <f>VLOOKUP(B43,'Overall Champs'!C:C,1,FALSE)</f>
        <v>#N/A</v>
      </c>
      <c r="F43" s="10" t="e">
        <f>VLOOKUP(B43,'Overall Champs'!P:P,1,FALSE)</f>
        <v>#N/A</v>
      </c>
      <c r="G43" s="22" t="e">
        <f>VLOOKUP(B43,' Road Table'!B:B,1,FALSE)</f>
        <v>#N/A</v>
      </c>
    </row>
    <row r="44" spans="1:13">
      <c r="A44" s="10">
        <v>12</v>
      </c>
      <c r="B44" s="11"/>
      <c r="C44" s="6" t="e">
        <f>VLOOKUP(B44,' Road Table'!$B$3:$B$50,1,FALSE)</f>
        <v>#N/A</v>
      </c>
      <c r="D44" s="6">
        <f t="shared" si="0"/>
        <v>14</v>
      </c>
      <c r="E44" s="10" t="e">
        <f>VLOOKUP(B44,'Overall Champs'!C:C,1,FALSE)</f>
        <v>#N/A</v>
      </c>
      <c r="F44" s="10" t="e">
        <f>VLOOKUP(B44,'Overall Champs'!P:P,1,FALSE)</f>
        <v>#N/A</v>
      </c>
      <c r="G44" s="22" t="e">
        <f>VLOOKUP(B44,' Road Table'!B:B,1,FALSE)</f>
        <v>#N/A</v>
      </c>
    </row>
    <row r="45" spans="1:13">
      <c r="E45" s="10" t="e">
        <f>VLOOKUP(B45,'Overall Champs'!C:C,1,FALSE)</f>
        <v>#N/A</v>
      </c>
      <c r="F45" s="10" t="e">
        <f>VLOOKUP(B45,'Overall Champs'!P:P,1,FALSE)</f>
        <v>#N/A</v>
      </c>
      <c r="G45" s="22" t="e">
        <f>VLOOKUP(B45,' Road Table'!B:B,1,FALSE)</f>
        <v>#N/A</v>
      </c>
    </row>
    <row r="46" spans="1:13">
      <c r="A46" s="10" t="s">
        <v>425</v>
      </c>
      <c r="E46" s="10" t="e">
        <f>VLOOKUP(B46,'Overall Champs'!C:C,1,FALSE)</f>
        <v>#N/A</v>
      </c>
      <c r="F46" s="10" t="e">
        <f>VLOOKUP(B46,'Overall Champs'!P:P,1,FALSE)</f>
        <v>#N/A</v>
      </c>
      <c r="G46" s="22" t="e">
        <f>VLOOKUP(B46,' Road Table'!B:B,1,FALSE)</f>
        <v>#N/A</v>
      </c>
    </row>
    <row r="47" spans="1:13">
      <c r="A47" s="10">
        <v>1</v>
      </c>
      <c r="B47" s="297"/>
      <c r="C47" s="10">
        <v>32.520000000000003</v>
      </c>
      <c r="D47" s="10">
        <f t="shared" ref="D47:D79" si="1">26-A47</f>
        <v>25</v>
      </c>
      <c r="E47" s="10" t="e">
        <f>VLOOKUP(B47,'Overall Champs'!C:C,1,FALSE)</f>
        <v>#N/A</v>
      </c>
      <c r="F47" s="10" t="e">
        <f>VLOOKUP(B47,'Overall Champs'!P:P,1,FALSE)</f>
        <v>#N/A</v>
      </c>
      <c r="G47" s="22" t="e">
        <f>VLOOKUP(B47,' Road Table'!B:B,1,FALSE)</f>
        <v>#N/A</v>
      </c>
    </row>
    <row r="48" spans="1:13">
      <c r="A48" s="10">
        <v>2</v>
      </c>
      <c r="D48" s="10">
        <f t="shared" si="1"/>
        <v>24</v>
      </c>
      <c r="E48" s="10" t="e">
        <f>VLOOKUP(B48,'Overall Champs'!C:C,1,FALSE)</f>
        <v>#N/A</v>
      </c>
      <c r="F48" s="10" t="e">
        <f>VLOOKUP(B48,'Overall Champs'!P:P,1,FALSE)</f>
        <v>#N/A</v>
      </c>
      <c r="G48" s="22" t="e">
        <f>VLOOKUP(B48,' Road Table'!B:B,1,FALSE)</f>
        <v>#N/A</v>
      </c>
    </row>
    <row r="49" spans="1:7">
      <c r="A49" s="10">
        <v>3</v>
      </c>
      <c r="D49" s="10">
        <f t="shared" si="1"/>
        <v>23</v>
      </c>
      <c r="E49" s="10" t="e">
        <f>VLOOKUP(B49,'Overall Champs'!C:C,1,FALSE)</f>
        <v>#N/A</v>
      </c>
      <c r="F49" s="10" t="e">
        <f>VLOOKUP(B49,'Overall Champs'!P:P,1,FALSE)</f>
        <v>#N/A</v>
      </c>
      <c r="G49" s="22" t="e">
        <f>VLOOKUP(B49,' Road Table'!B:B,1,FALSE)</f>
        <v>#N/A</v>
      </c>
    </row>
    <row r="50" spans="1:7">
      <c r="A50" s="10">
        <v>4</v>
      </c>
      <c r="D50" s="10">
        <f t="shared" si="1"/>
        <v>22</v>
      </c>
      <c r="E50" s="10" t="e">
        <f>VLOOKUP(B50,'Overall Champs'!C:C,1,FALSE)</f>
        <v>#N/A</v>
      </c>
      <c r="F50" s="10" t="e">
        <f>VLOOKUP(B50,'Overall Champs'!P:P,1,FALSE)</f>
        <v>#N/A</v>
      </c>
      <c r="G50" s="22" t="e">
        <f>VLOOKUP(B50,' Road Table'!B:B,1,FALSE)</f>
        <v>#N/A</v>
      </c>
    </row>
    <row r="51" spans="1:7">
      <c r="A51" s="10">
        <v>5</v>
      </c>
      <c r="D51" s="10">
        <f t="shared" si="1"/>
        <v>21</v>
      </c>
      <c r="E51" s="10" t="e">
        <f>VLOOKUP(B51,'Overall Champs'!C:C,1,FALSE)</f>
        <v>#N/A</v>
      </c>
      <c r="F51" s="10" t="e">
        <f>VLOOKUP(B51,'Overall Champs'!P:P,1,FALSE)</f>
        <v>#N/A</v>
      </c>
      <c r="G51" s="22" t="e">
        <f>VLOOKUP(B51,' Road Table'!B:B,1,FALSE)</f>
        <v>#N/A</v>
      </c>
    </row>
    <row r="52" spans="1:7">
      <c r="A52" s="10">
        <v>6</v>
      </c>
      <c r="D52" s="10">
        <f t="shared" si="1"/>
        <v>20</v>
      </c>
      <c r="E52" s="10" t="e">
        <f>VLOOKUP(B52,'Overall Champs'!C:C,1,FALSE)</f>
        <v>#N/A</v>
      </c>
      <c r="F52" s="10" t="e">
        <f>VLOOKUP(B52,'Overall Champs'!P:P,1,FALSE)</f>
        <v>#N/A</v>
      </c>
      <c r="G52" s="22" t="e">
        <f>VLOOKUP(B52,' Road Table'!B:B,1,FALSE)</f>
        <v>#N/A</v>
      </c>
    </row>
    <row r="53" spans="1:7">
      <c r="A53" s="10">
        <v>7</v>
      </c>
      <c r="D53" s="10">
        <f t="shared" si="1"/>
        <v>19</v>
      </c>
      <c r="E53" s="10" t="e">
        <f>VLOOKUP(B53,'Overall Champs'!C:C,1,FALSE)</f>
        <v>#N/A</v>
      </c>
      <c r="F53" s="10" t="e">
        <f>VLOOKUP(B53,'Overall Champs'!P:P,1,FALSE)</f>
        <v>#N/A</v>
      </c>
      <c r="G53" s="22" t="e">
        <f>VLOOKUP(B53,' Road Table'!B:B,1,FALSE)</f>
        <v>#N/A</v>
      </c>
    </row>
    <row r="54" spans="1:7">
      <c r="A54" s="10">
        <v>8</v>
      </c>
      <c r="D54" s="10">
        <f t="shared" si="1"/>
        <v>18</v>
      </c>
      <c r="E54" s="10" t="e">
        <f>VLOOKUP(B54,'Overall Champs'!C:C,1,FALSE)</f>
        <v>#N/A</v>
      </c>
      <c r="F54" s="10" t="e">
        <f>VLOOKUP(B54,'Overall Champs'!P:P,1,FALSE)</f>
        <v>#N/A</v>
      </c>
      <c r="G54" s="22" t="e">
        <f>VLOOKUP(B54,' Road Table'!B:B,1,FALSE)</f>
        <v>#N/A</v>
      </c>
    </row>
    <row r="55" spans="1:7">
      <c r="A55" s="10">
        <v>9</v>
      </c>
      <c r="D55" s="10">
        <f t="shared" si="1"/>
        <v>17</v>
      </c>
      <c r="E55" s="10" t="e">
        <f>VLOOKUP(B55,'Overall Champs'!C:C,1,FALSE)</f>
        <v>#N/A</v>
      </c>
      <c r="F55" s="10" t="e">
        <f>VLOOKUP(B55,'Overall Champs'!P:P,1,FALSE)</f>
        <v>#N/A</v>
      </c>
      <c r="G55" s="22" t="e">
        <f>VLOOKUP(B55,' Road Table'!B:B,1,FALSE)</f>
        <v>#N/A</v>
      </c>
    </row>
    <row r="56" spans="1:7">
      <c r="A56" s="10">
        <v>10</v>
      </c>
      <c r="D56" s="10">
        <f t="shared" si="1"/>
        <v>16</v>
      </c>
      <c r="E56" s="10" t="e">
        <f>VLOOKUP(B56,'Overall Champs'!C:C,1,FALSE)</f>
        <v>#N/A</v>
      </c>
      <c r="F56" s="10" t="e">
        <f>VLOOKUP(B56,'Overall Champs'!P:P,1,FALSE)</f>
        <v>#N/A</v>
      </c>
      <c r="G56" s="22" t="e">
        <f>VLOOKUP(B56,' Road Table'!B:B,1,FALSE)</f>
        <v>#N/A</v>
      </c>
    </row>
    <row r="57" spans="1:7">
      <c r="A57" s="10">
        <v>11</v>
      </c>
      <c r="D57" s="10">
        <f t="shared" si="1"/>
        <v>15</v>
      </c>
      <c r="E57" s="10" t="e">
        <f>VLOOKUP(B57,'Overall Champs'!C:C,1,FALSE)</f>
        <v>#N/A</v>
      </c>
      <c r="F57" s="10" t="e">
        <f>VLOOKUP(B57,'Overall Champs'!P:P,1,FALSE)</f>
        <v>#N/A</v>
      </c>
      <c r="G57" s="22" t="e">
        <f>VLOOKUP(B57,' Road Table'!B:B,1,FALSE)</f>
        <v>#N/A</v>
      </c>
    </row>
    <row r="58" spans="1:7">
      <c r="A58" s="10">
        <v>12</v>
      </c>
      <c r="D58" s="10">
        <f t="shared" si="1"/>
        <v>14</v>
      </c>
      <c r="E58" s="10" t="e">
        <f>VLOOKUP(B58,'Overall Champs'!C:C,1,FALSE)</f>
        <v>#N/A</v>
      </c>
      <c r="F58" s="10" t="e">
        <f>VLOOKUP(B58,'Overall Champs'!P:P,1,FALSE)</f>
        <v>#N/A</v>
      </c>
      <c r="G58" s="22" t="e">
        <f>VLOOKUP(B58,' Road Table'!B:B,1,FALSE)</f>
        <v>#N/A</v>
      </c>
    </row>
    <row r="59" spans="1:7">
      <c r="A59" s="10">
        <v>13</v>
      </c>
      <c r="D59" s="10">
        <f t="shared" si="1"/>
        <v>13</v>
      </c>
      <c r="E59" s="10" t="e">
        <f>VLOOKUP(B59,'Overall Champs'!C:C,1,FALSE)</f>
        <v>#N/A</v>
      </c>
      <c r="F59" s="10" t="e">
        <f>VLOOKUP(B59,'Overall Champs'!P:P,1,FALSE)</f>
        <v>#N/A</v>
      </c>
      <c r="G59" s="22" t="e">
        <f>VLOOKUP(B59,' Road Table'!B:B,1,FALSE)</f>
        <v>#N/A</v>
      </c>
    </row>
    <row r="60" spans="1:7">
      <c r="A60" s="10">
        <v>14</v>
      </c>
      <c r="D60" s="10">
        <f t="shared" si="1"/>
        <v>12</v>
      </c>
      <c r="E60" s="10" t="e">
        <f>VLOOKUP(B60,'Overall Champs'!C:C,1,FALSE)</f>
        <v>#N/A</v>
      </c>
      <c r="F60" s="10" t="e">
        <f>VLOOKUP(B60,'Overall Champs'!P:P,1,FALSE)</f>
        <v>#N/A</v>
      </c>
      <c r="G60" s="22" t="e">
        <f>VLOOKUP(B60,' Road Table'!B:B,1,FALSE)</f>
        <v>#N/A</v>
      </c>
    </row>
    <row r="61" spans="1:7">
      <c r="A61" s="10">
        <v>15</v>
      </c>
      <c r="D61" s="10">
        <f t="shared" si="1"/>
        <v>11</v>
      </c>
      <c r="E61" s="10" t="e">
        <f>VLOOKUP(B61,'Overall Champs'!C:C,1,FALSE)</f>
        <v>#N/A</v>
      </c>
      <c r="F61" s="10" t="e">
        <f>VLOOKUP(B61,'Overall Champs'!P:P,1,FALSE)</f>
        <v>#N/A</v>
      </c>
      <c r="G61" s="22" t="e">
        <f>VLOOKUP(B61,' Road Table'!B:B,1,FALSE)</f>
        <v>#N/A</v>
      </c>
    </row>
    <row r="62" spans="1:7">
      <c r="A62" s="10">
        <v>16</v>
      </c>
      <c r="D62" s="10">
        <f t="shared" si="1"/>
        <v>10</v>
      </c>
      <c r="E62" s="10" t="e">
        <f>VLOOKUP(B62,'Overall Champs'!C:C,1,FALSE)</f>
        <v>#N/A</v>
      </c>
      <c r="F62" s="10" t="e">
        <f>VLOOKUP(B62,'Overall Champs'!P:P,1,FALSE)</f>
        <v>#N/A</v>
      </c>
      <c r="G62" s="22" t="e">
        <f>VLOOKUP(B62,' Road Table'!B:B,1,FALSE)</f>
        <v>#N/A</v>
      </c>
    </row>
    <row r="63" spans="1:7">
      <c r="E63" s="10" t="e">
        <f>VLOOKUP(B63,'Overall Champs'!C:C,1,FALSE)</f>
        <v>#N/A</v>
      </c>
      <c r="F63" s="10" t="e">
        <f>VLOOKUP(B63,'Overall Champs'!P:P,1,FALSE)</f>
        <v>#N/A</v>
      </c>
      <c r="G63" s="22" t="e">
        <f>VLOOKUP(B63,' Road Table'!B:B,1,FALSE)</f>
        <v>#N/A</v>
      </c>
    </row>
    <row r="64" spans="1:7">
      <c r="A64" s="10">
        <v>1</v>
      </c>
      <c r="D64" s="10">
        <f t="shared" si="1"/>
        <v>25</v>
      </c>
      <c r="E64" s="10" t="e">
        <f>VLOOKUP(B64,'Overall Champs'!C:C,1,FALSE)</f>
        <v>#N/A</v>
      </c>
      <c r="F64" s="10" t="e">
        <f>VLOOKUP(B64,'Overall Champs'!P:P,1,FALSE)</f>
        <v>#N/A</v>
      </c>
      <c r="G64" s="22" t="e">
        <f>VLOOKUP(B64,' Road Table'!B:B,1,FALSE)</f>
        <v>#N/A</v>
      </c>
    </row>
    <row r="65" spans="1:7">
      <c r="A65" s="10">
        <v>2</v>
      </c>
      <c r="D65" s="10">
        <f t="shared" si="1"/>
        <v>24</v>
      </c>
      <c r="E65" s="10" t="e">
        <f>VLOOKUP(B65,'Overall Champs'!C:C,1,FALSE)</f>
        <v>#N/A</v>
      </c>
      <c r="F65" s="10" t="e">
        <f>VLOOKUP(B65,'Overall Champs'!P:P,1,FALSE)</f>
        <v>#N/A</v>
      </c>
      <c r="G65" s="22" t="e">
        <f>VLOOKUP(B65,' Road Table'!B:B,1,FALSE)</f>
        <v>#N/A</v>
      </c>
    </row>
    <row r="66" spans="1:7">
      <c r="A66" s="10">
        <v>3</v>
      </c>
      <c r="D66" s="10">
        <f t="shared" si="1"/>
        <v>23</v>
      </c>
      <c r="E66" s="10" t="e">
        <f>VLOOKUP(B66,'Overall Champs'!C:C,1,FALSE)</f>
        <v>#N/A</v>
      </c>
      <c r="F66" s="10" t="e">
        <f>VLOOKUP(B66,'Overall Champs'!P:P,1,FALSE)</f>
        <v>#N/A</v>
      </c>
      <c r="G66" s="22" t="e">
        <f>VLOOKUP(B66,' Road Table'!B:B,1,FALSE)</f>
        <v>#N/A</v>
      </c>
    </row>
    <row r="67" spans="1:7">
      <c r="A67" s="10">
        <v>4</v>
      </c>
      <c r="B67" s="15"/>
      <c r="D67" s="10">
        <f t="shared" si="1"/>
        <v>22</v>
      </c>
      <c r="E67" s="10" t="e">
        <f>VLOOKUP(B67,'Overall Champs'!C:C,1,FALSE)</f>
        <v>#N/A</v>
      </c>
      <c r="F67" s="10" t="e">
        <f>VLOOKUP(B67,'Overall Champs'!P:P,1,FALSE)</f>
        <v>#N/A</v>
      </c>
      <c r="G67" s="22" t="e">
        <f>VLOOKUP(B67,' Road Table'!B:B,1,FALSE)</f>
        <v>#N/A</v>
      </c>
    </row>
    <row r="68" spans="1:7">
      <c r="A68" s="10">
        <v>5</v>
      </c>
      <c r="D68" s="10">
        <f t="shared" si="1"/>
        <v>21</v>
      </c>
      <c r="E68" s="10" t="e">
        <f>VLOOKUP(B68,'Overall Champs'!C:C,1,FALSE)</f>
        <v>#N/A</v>
      </c>
      <c r="F68" s="10" t="e">
        <f>VLOOKUP(B68,'Overall Champs'!P:P,1,FALSE)</f>
        <v>#N/A</v>
      </c>
      <c r="G68" s="22" t="e">
        <f>VLOOKUP(B68,' Road Table'!B:B,1,FALSE)</f>
        <v>#N/A</v>
      </c>
    </row>
    <row r="69" spans="1:7">
      <c r="A69" s="10">
        <v>6</v>
      </c>
      <c r="D69" s="10">
        <f t="shared" si="1"/>
        <v>20</v>
      </c>
      <c r="E69" s="10" t="e">
        <f>VLOOKUP(B69,'Overall Champs'!C:C,1,FALSE)</f>
        <v>#N/A</v>
      </c>
      <c r="F69" s="10" t="e">
        <f>VLOOKUP(B69,'Overall Champs'!P:P,1,FALSE)</f>
        <v>#N/A</v>
      </c>
      <c r="G69" s="22" t="e">
        <f>VLOOKUP(B69,' Road Table'!B:B,1,FALSE)</f>
        <v>#N/A</v>
      </c>
    </row>
    <row r="70" spans="1:7">
      <c r="A70" s="10">
        <v>7</v>
      </c>
      <c r="D70" s="10">
        <f t="shared" si="1"/>
        <v>19</v>
      </c>
      <c r="E70" s="10" t="e">
        <f>VLOOKUP(B70,'Overall Champs'!C:C,1,FALSE)</f>
        <v>#N/A</v>
      </c>
      <c r="F70" s="10" t="e">
        <f>VLOOKUP(B70,'Overall Champs'!P:P,1,FALSE)</f>
        <v>#N/A</v>
      </c>
      <c r="G70" s="22" t="e">
        <f>VLOOKUP(B70,' Road Table'!B:B,1,FALSE)</f>
        <v>#N/A</v>
      </c>
    </row>
    <row r="71" spans="1:7">
      <c r="A71" s="10">
        <v>8</v>
      </c>
      <c r="B71" s="41"/>
      <c r="D71" s="10">
        <f t="shared" si="1"/>
        <v>18</v>
      </c>
      <c r="E71" s="10" t="e">
        <f>VLOOKUP(B71,'Overall Champs'!C:C,1,FALSE)</f>
        <v>#N/A</v>
      </c>
      <c r="F71" s="10" t="e">
        <f>VLOOKUP(B71,'Overall Champs'!P:P,1,FALSE)</f>
        <v>#N/A</v>
      </c>
      <c r="G71" s="22" t="e">
        <f>VLOOKUP(B71,' Road Table'!B:B,1,FALSE)</f>
        <v>#N/A</v>
      </c>
    </row>
    <row r="72" spans="1:7">
      <c r="A72" s="10">
        <v>9</v>
      </c>
      <c r="D72" s="10">
        <f t="shared" si="1"/>
        <v>17</v>
      </c>
      <c r="E72" s="10" t="e">
        <f>VLOOKUP(B72,'Overall Champs'!C:C,1,FALSE)</f>
        <v>#N/A</v>
      </c>
      <c r="F72" s="10" t="e">
        <f>VLOOKUP(B72,'Overall Champs'!P:P,1,FALSE)</f>
        <v>#N/A</v>
      </c>
      <c r="G72" s="22" t="e">
        <f>VLOOKUP(B72,' Road Table'!B:B,1,FALSE)</f>
        <v>#N/A</v>
      </c>
    </row>
    <row r="73" spans="1:7">
      <c r="A73" s="10">
        <v>10</v>
      </c>
      <c r="D73" s="10">
        <f t="shared" si="1"/>
        <v>16</v>
      </c>
      <c r="E73" s="10" t="e">
        <f>VLOOKUP(B73,'Overall Champs'!C:C,1,FALSE)</f>
        <v>#N/A</v>
      </c>
      <c r="F73" s="10" t="e">
        <f>VLOOKUP(B73,'Overall Champs'!P:P,1,FALSE)</f>
        <v>#N/A</v>
      </c>
      <c r="G73" s="22" t="e">
        <f>VLOOKUP(B73,' Road Table'!B:B,1,FALSE)</f>
        <v>#N/A</v>
      </c>
    </row>
    <row r="74" spans="1:7">
      <c r="A74" s="10">
        <v>11</v>
      </c>
      <c r="D74" s="10">
        <f t="shared" si="1"/>
        <v>15</v>
      </c>
      <c r="E74" s="10" t="e">
        <f>VLOOKUP(B74,'Overall Champs'!C:C,1,FALSE)</f>
        <v>#N/A</v>
      </c>
      <c r="F74" s="10" t="e">
        <f>VLOOKUP(B74,'Overall Champs'!P:P,1,FALSE)</f>
        <v>#N/A</v>
      </c>
      <c r="G74" s="22" t="e">
        <f>VLOOKUP(B74,' Road Table'!B:B,1,FALSE)</f>
        <v>#N/A</v>
      </c>
    </row>
    <row r="75" spans="1:7">
      <c r="A75" s="10">
        <v>12</v>
      </c>
      <c r="D75" s="10">
        <f t="shared" si="1"/>
        <v>14</v>
      </c>
      <c r="E75" s="10" t="e">
        <f>VLOOKUP(B75,'Overall Champs'!C:C,1,FALSE)</f>
        <v>#N/A</v>
      </c>
      <c r="F75" s="10" t="e">
        <f>VLOOKUP(B75,'Overall Champs'!P:P,1,FALSE)</f>
        <v>#N/A</v>
      </c>
      <c r="G75" s="22" t="e">
        <f>VLOOKUP(B75,' Road Table'!B:B,1,FALSE)</f>
        <v>#N/A</v>
      </c>
    </row>
    <row r="76" spans="1:7">
      <c r="A76" s="10">
        <v>13</v>
      </c>
      <c r="D76" s="10">
        <f t="shared" si="1"/>
        <v>13</v>
      </c>
      <c r="E76" s="10" t="e">
        <f>VLOOKUP(B76,'Overall Champs'!C:C,1,FALSE)</f>
        <v>#N/A</v>
      </c>
      <c r="F76" s="10" t="e">
        <f>VLOOKUP(B76,'Overall Champs'!P:P,1,FALSE)</f>
        <v>#N/A</v>
      </c>
      <c r="G76" s="22" t="e">
        <f>VLOOKUP(B76,' Road Table'!B:B,1,FALSE)</f>
        <v>#N/A</v>
      </c>
    </row>
    <row r="77" spans="1:7">
      <c r="A77" s="10">
        <v>14</v>
      </c>
      <c r="D77" s="10">
        <f t="shared" si="1"/>
        <v>12</v>
      </c>
      <c r="E77" s="10" t="e">
        <f>VLOOKUP(B77,'Overall Champs'!C:C,1,FALSE)</f>
        <v>#N/A</v>
      </c>
      <c r="F77" s="10" t="e">
        <f>VLOOKUP(B77,'Overall Champs'!P:P,1,FALSE)</f>
        <v>#N/A</v>
      </c>
      <c r="G77" s="22" t="e">
        <f>VLOOKUP(B77,' Road Table'!B:B,1,FALSE)</f>
        <v>#N/A</v>
      </c>
    </row>
    <row r="78" spans="1:7">
      <c r="A78" s="10">
        <v>15</v>
      </c>
      <c r="B78" s="26"/>
      <c r="D78" s="10">
        <f t="shared" si="1"/>
        <v>11</v>
      </c>
      <c r="E78" s="10" t="e">
        <f>VLOOKUP(B78,'Overall Champs'!C:C,1,FALSE)</f>
        <v>#N/A</v>
      </c>
      <c r="F78" s="10" t="e">
        <f>VLOOKUP(B78,'Overall Champs'!P:P,1,FALSE)</f>
        <v>#N/A</v>
      </c>
      <c r="G78" s="22" t="e">
        <f>VLOOKUP(B78,' Road Table'!B:B,1,FALSE)</f>
        <v>#N/A</v>
      </c>
    </row>
    <row r="79" spans="1:7">
      <c r="D79" s="10">
        <f t="shared" si="1"/>
        <v>26</v>
      </c>
      <c r="E79" s="10" t="e">
        <f>VLOOKUP(B79,'Overall Champs'!C:C,1,FALSE)</f>
        <v>#N/A</v>
      </c>
      <c r="F79" s="10" t="e">
        <f>VLOOKUP(B79,'Overall Champs'!P:P,1,FALSE)</f>
        <v>#N/A</v>
      </c>
      <c r="G79" s="22" t="e">
        <f>VLOOKUP(B79,' Road Table'!B:B,1,FALSE)</f>
        <v>#N/A</v>
      </c>
    </row>
    <row r="80" spans="1:7">
      <c r="E80" s="10" t="e">
        <f>VLOOKUP(B80,'Overall Champs'!C:C,1,FALSE)</f>
        <v>#N/A</v>
      </c>
      <c r="F80" s="10" t="e">
        <f>VLOOKUP(B80,'Overall Champs'!P:P,1,FALSE)</f>
        <v>#N/A</v>
      </c>
      <c r="G80" s="22" t="e">
        <f>VLOOKUP(B80,' Road Table'!B:B,1,FALSE)</f>
        <v>#N/A</v>
      </c>
    </row>
    <row r="81" spans="1:7">
      <c r="A81" s="10" t="s">
        <v>426</v>
      </c>
      <c r="E81" s="10" t="e">
        <f>VLOOKUP(B81,'Overall Champs'!C:C,1,FALSE)</f>
        <v>#N/A</v>
      </c>
      <c r="F81" s="10" t="e">
        <f>VLOOKUP(B81,'Overall Champs'!P:P,1,FALSE)</f>
        <v>#N/A</v>
      </c>
      <c r="G81" s="22" t="e">
        <f>VLOOKUP(B81,' Road Table'!B:B,1,FALSE)</f>
        <v>#N/A</v>
      </c>
    </row>
    <row r="82" spans="1:7">
      <c r="A82" s="10">
        <v>1</v>
      </c>
      <c r="B82" s="298"/>
      <c r="C82" s="51">
        <v>1.6791666666666665</v>
      </c>
      <c r="D82" s="10">
        <f t="shared" ref="D82:D94" si="2">26-A82</f>
        <v>25</v>
      </c>
      <c r="E82" s="10" t="e">
        <f>VLOOKUP(B82,'Overall Champs'!C:C,1,FALSE)</f>
        <v>#N/A</v>
      </c>
      <c r="F82" s="10" t="e">
        <f>VLOOKUP(B82,'Overall Champs'!P:P,1,FALSE)</f>
        <v>#N/A</v>
      </c>
      <c r="G82" s="22" t="e">
        <f>VLOOKUP(B82,' Road Table'!B:B,1,FALSE)</f>
        <v>#N/A</v>
      </c>
    </row>
    <row r="83" spans="1:7">
      <c r="A83" s="10">
        <v>2</v>
      </c>
      <c r="B83" s="298"/>
      <c r="C83" s="51">
        <v>1.7597222222222222</v>
      </c>
      <c r="D83" s="10">
        <f t="shared" si="2"/>
        <v>24</v>
      </c>
      <c r="E83" s="10" t="e">
        <f>VLOOKUP(B83,'Overall Champs'!C:C,1,FALSE)</f>
        <v>#N/A</v>
      </c>
      <c r="F83" s="10" t="e">
        <f>VLOOKUP(B83,'Overall Champs'!P:P,1,FALSE)</f>
        <v>#N/A</v>
      </c>
      <c r="G83" s="22" t="e">
        <f>VLOOKUP(B83,' Road Table'!B:B,1,FALSE)</f>
        <v>#N/A</v>
      </c>
    </row>
    <row r="84" spans="1:7">
      <c r="A84" s="10">
        <v>3</v>
      </c>
      <c r="B84" s="298"/>
      <c r="C84" s="51">
        <v>1.8423611111111111</v>
      </c>
      <c r="D84" s="10">
        <f t="shared" si="2"/>
        <v>23</v>
      </c>
      <c r="E84" s="10" t="e">
        <f>VLOOKUP(B84,'Overall Champs'!C:C,1,FALSE)</f>
        <v>#N/A</v>
      </c>
      <c r="F84" s="10" t="e">
        <f>VLOOKUP(B84,'Overall Champs'!P:P,1,FALSE)</f>
        <v>#N/A</v>
      </c>
      <c r="G84" s="22" t="e">
        <f>VLOOKUP(B84,' Road Table'!B:B,1,FALSE)</f>
        <v>#N/A</v>
      </c>
    </row>
    <row r="85" spans="1:7">
      <c r="B85" s="298"/>
      <c r="C85" s="51"/>
      <c r="G85" s="22"/>
    </row>
    <row r="86" spans="1:7">
      <c r="B86" s="298"/>
      <c r="C86" s="51"/>
      <c r="G86" s="22"/>
    </row>
    <row r="87" spans="1:7">
      <c r="A87" s="10">
        <v>1</v>
      </c>
      <c r="B87" s="298"/>
      <c r="C87" s="51">
        <v>1.6791666666666665</v>
      </c>
      <c r="D87" s="10">
        <f t="shared" si="2"/>
        <v>25</v>
      </c>
      <c r="E87" s="10" t="e">
        <f>VLOOKUP(B87,'Overall Champs'!C:C,1,FALSE)</f>
        <v>#N/A</v>
      </c>
      <c r="F87" s="10" t="e">
        <f>VLOOKUP(B87,'Overall Champs'!P:P,1,FALSE)</f>
        <v>#N/A</v>
      </c>
      <c r="G87" s="22" t="e">
        <f>VLOOKUP(B87,' Road Table'!B:B,1,FALSE)</f>
        <v>#N/A</v>
      </c>
    </row>
    <row r="88" spans="1:7">
      <c r="A88" s="10">
        <v>2</v>
      </c>
      <c r="B88" s="298"/>
      <c r="C88" s="51">
        <v>1.8041666666666665</v>
      </c>
      <c r="D88" s="10">
        <f t="shared" si="2"/>
        <v>24</v>
      </c>
      <c r="E88" s="10" t="e">
        <f>VLOOKUP(B88,'Overall Champs'!C:C,1,FALSE)</f>
        <v>#N/A</v>
      </c>
      <c r="F88" s="10" t="e">
        <f>VLOOKUP(B88,'Overall Champs'!P:P,1,FALSE)</f>
        <v>#N/A</v>
      </c>
      <c r="G88" s="22" t="e">
        <f>VLOOKUP(B88,' Road Table'!B:B,1,FALSE)</f>
        <v>#N/A</v>
      </c>
    </row>
    <row r="89" spans="1:7">
      <c r="A89" s="10">
        <v>3</v>
      </c>
      <c r="C89" s="51">
        <v>1.9854166666666666</v>
      </c>
      <c r="D89" s="10">
        <f t="shared" si="2"/>
        <v>23</v>
      </c>
      <c r="E89" s="10" t="e">
        <f>VLOOKUP(B89,'Overall Champs'!C:C,1,FALSE)</f>
        <v>#N/A</v>
      </c>
      <c r="F89" s="10" t="e">
        <f>VLOOKUP(B89,'Overall Champs'!P:P,1,FALSE)</f>
        <v>#N/A</v>
      </c>
      <c r="G89" s="22" t="e">
        <f>VLOOKUP(B89,' Road Table'!B:B,1,FALSE)</f>
        <v>#N/A</v>
      </c>
    </row>
    <row r="90" spans="1:7">
      <c r="A90" s="10">
        <v>4</v>
      </c>
      <c r="C90" s="51">
        <v>2.0694444444444442</v>
      </c>
      <c r="D90" s="10">
        <f t="shared" si="2"/>
        <v>22</v>
      </c>
      <c r="E90" s="10" t="e">
        <f>VLOOKUP(B90,'Overall Champs'!C:C,1,FALSE)</f>
        <v>#N/A</v>
      </c>
      <c r="F90" s="10" t="e">
        <f>VLOOKUP(B90,'Overall Champs'!P:P,1,FALSE)</f>
        <v>#N/A</v>
      </c>
      <c r="G90" s="22" t="e">
        <f>VLOOKUP(B90,' Road Table'!B:B,1,FALSE)</f>
        <v>#N/A</v>
      </c>
    </row>
    <row r="91" spans="1:7">
      <c r="A91" s="10">
        <v>5</v>
      </c>
      <c r="C91" s="51">
        <v>2.2131944444444445</v>
      </c>
      <c r="D91" s="10">
        <f t="shared" si="2"/>
        <v>21</v>
      </c>
      <c r="E91" s="10" t="e">
        <f>VLOOKUP(B91,'Overall Champs'!C:C,1,FALSE)</f>
        <v>#N/A</v>
      </c>
      <c r="F91" s="10" t="e">
        <f>VLOOKUP(B91,'Overall Champs'!P:P,1,FALSE)</f>
        <v>#N/A</v>
      </c>
      <c r="G91" s="22" t="e">
        <f>VLOOKUP(B91,' Road Table'!B:B,1,FALSE)</f>
        <v>#N/A</v>
      </c>
    </row>
    <row r="92" spans="1:7">
      <c r="A92" s="10">
        <v>6</v>
      </c>
      <c r="C92" s="51">
        <v>2.3152777777777778</v>
      </c>
      <c r="D92" s="10">
        <f t="shared" si="2"/>
        <v>20</v>
      </c>
      <c r="E92" s="10" t="e">
        <f>VLOOKUP(B92,'Overall Champs'!C:C,1,FALSE)</f>
        <v>#N/A</v>
      </c>
      <c r="F92" s="10" t="e">
        <f>VLOOKUP(B92,'Overall Champs'!P:P,1,FALSE)</f>
        <v>#N/A</v>
      </c>
      <c r="G92" s="22" t="e">
        <f>VLOOKUP(B92,' Road Table'!B:B,1,FALSE)</f>
        <v>#N/A</v>
      </c>
    </row>
    <row r="93" spans="1:7">
      <c r="A93" s="10">
        <v>7</v>
      </c>
      <c r="C93" s="51">
        <v>2.3590277777777779</v>
      </c>
      <c r="D93" s="10">
        <f t="shared" si="2"/>
        <v>19</v>
      </c>
      <c r="E93" s="10" t="e">
        <f>VLOOKUP(B93,'Overall Champs'!C:C,1,FALSE)</f>
        <v>#N/A</v>
      </c>
      <c r="F93" s="10" t="e">
        <f>VLOOKUP(B93,'Overall Champs'!P:P,1,FALSE)</f>
        <v>#N/A</v>
      </c>
      <c r="G93" s="22" t="e">
        <f>VLOOKUP(B93,' Road Table'!B:B,1,FALSE)</f>
        <v>#N/A</v>
      </c>
    </row>
    <row r="94" spans="1:7">
      <c r="A94" s="10">
        <v>8</v>
      </c>
      <c r="C94" s="51">
        <v>2.4263888888888889</v>
      </c>
      <c r="D94" s="10">
        <f t="shared" si="2"/>
        <v>18</v>
      </c>
      <c r="E94" s="10" t="e">
        <f>VLOOKUP(B94,'Overall Champs'!C:C,1,FALSE)</f>
        <v>#N/A</v>
      </c>
      <c r="F94" s="10" t="e">
        <f>VLOOKUP(B94,'Overall Champs'!P:P,1,FALSE)</f>
        <v>#N/A</v>
      </c>
      <c r="G94" s="22" t="e">
        <f>VLOOKUP(B94,' Road Table'!B:B,1,FALSE)</f>
        <v>#N/A</v>
      </c>
    </row>
    <row r="95" spans="1:7">
      <c r="E95" s="10" t="e">
        <f>VLOOKUP(B95,'Overall Champs'!C:C,1,FALSE)</f>
        <v>#N/A</v>
      </c>
      <c r="F95" s="10" t="e">
        <f>VLOOKUP(B95,'Overall Champs'!P:P,1,FALSE)</f>
        <v>#N/A</v>
      </c>
      <c r="G95" s="22" t="e">
        <f>VLOOKUP(B95,' Road Table'!B:B,1,FALSE)</f>
        <v>#N/A</v>
      </c>
    </row>
    <row r="96" spans="1:7">
      <c r="A96" s="10" t="s">
        <v>427</v>
      </c>
      <c r="E96" s="10" t="e">
        <f>VLOOKUP(B96,'Overall Champs'!C:C,1,FALSE)</f>
        <v>#N/A</v>
      </c>
      <c r="F96" s="10" t="e">
        <f>VLOOKUP(B96,'Overall Champs'!P:P,1,FALSE)</f>
        <v>#N/A</v>
      </c>
      <c r="G96" s="22" t="e">
        <f>VLOOKUP(B96,' Road Table'!B:B,1,FALSE)</f>
        <v>#N/A</v>
      </c>
    </row>
    <row r="97" spans="1:7">
      <c r="A97" s="10">
        <v>1</v>
      </c>
      <c r="B97" s="6"/>
      <c r="C97" s="55"/>
      <c r="D97" s="10">
        <f>26-A97</f>
        <v>25</v>
      </c>
      <c r="E97" s="10" t="e">
        <f>VLOOKUP(B97,'Overall Champs'!C:C,1,FALSE)</f>
        <v>#N/A</v>
      </c>
      <c r="F97" s="10" t="e">
        <f>VLOOKUP(B97,'Overall Champs'!P:P,1,FALSE)</f>
        <v>#N/A</v>
      </c>
      <c r="G97" s="22" t="e">
        <f>VLOOKUP(B97,' Road Table'!B:B,1,FALSE)</f>
        <v>#N/A</v>
      </c>
    </row>
    <row r="98" spans="1:7">
      <c r="A98" s="10">
        <v>2</v>
      </c>
      <c r="B98" s="6"/>
      <c r="C98" s="55"/>
      <c r="D98" s="10">
        <f>26-A98</f>
        <v>24</v>
      </c>
      <c r="E98" s="10" t="e">
        <f>VLOOKUP(B98,'Overall Champs'!C:C,1,FALSE)</f>
        <v>#N/A</v>
      </c>
      <c r="F98" s="10" t="e">
        <f>VLOOKUP(B98,'Overall Champs'!P:P,1,FALSE)</f>
        <v>#N/A</v>
      </c>
      <c r="G98" s="22" t="e">
        <f>VLOOKUP(B98,' Road Table'!B:B,1,FALSE)</f>
        <v>#N/A</v>
      </c>
    </row>
    <row r="99" spans="1:7">
      <c r="A99" s="10">
        <v>3</v>
      </c>
      <c r="B99" s="6"/>
      <c r="C99" s="55"/>
      <c r="D99" s="10">
        <f t="shared" ref="D99:D121" si="3">26-A99</f>
        <v>23</v>
      </c>
      <c r="E99" s="10" t="e">
        <f>VLOOKUP(B99,'Overall Champs'!C:C,1,FALSE)</f>
        <v>#N/A</v>
      </c>
      <c r="F99" s="10" t="e">
        <f>VLOOKUP(B99,'Overall Champs'!P:P,1,FALSE)</f>
        <v>#N/A</v>
      </c>
      <c r="G99" s="22" t="e">
        <f>VLOOKUP(B99,' Road Table'!B:B,1,FALSE)</f>
        <v>#N/A</v>
      </c>
    </row>
    <row r="100" spans="1:7" ht="19.2">
      <c r="A100" s="10">
        <v>4</v>
      </c>
      <c r="B100" s="264"/>
      <c r="C100" s="55"/>
      <c r="D100" s="10">
        <f t="shared" si="3"/>
        <v>22</v>
      </c>
      <c r="E100" s="16" t="e">
        <f>VLOOKUP(B100,'Overall Champs'!C:C,1,FALSE)</f>
        <v>#N/A</v>
      </c>
      <c r="F100" s="10" t="e">
        <f>VLOOKUP(B100,'Overall Champs'!P:P,1,FALSE)</f>
        <v>#N/A</v>
      </c>
      <c r="G100" s="301" t="e">
        <f>VLOOKUP(B100,' Road Table'!B:B,1,FALSE)</f>
        <v>#N/A</v>
      </c>
    </row>
    <row r="101" spans="1:7">
      <c r="A101" s="10">
        <v>5</v>
      </c>
      <c r="B101" s="6"/>
      <c r="C101" s="55"/>
      <c r="D101" s="10">
        <f t="shared" si="3"/>
        <v>21</v>
      </c>
      <c r="E101" s="10" t="e">
        <f>VLOOKUP(B101,'Overall Champs'!C:C,1,FALSE)</f>
        <v>#N/A</v>
      </c>
      <c r="F101" s="10" t="e">
        <f>VLOOKUP(B101,'Overall Champs'!P:P,1,FALSE)</f>
        <v>#N/A</v>
      </c>
      <c r="G101" s="301" t="e">
        <f>VLOOKUP(B101,' Road Table'!B:B,1,FALSE)</f>
        <v>#N/A</v>
      </c>
    </row>
    <row r="102" spans="1:7">
      <c r="A102" s="10">
        <v>6</v>
      </c>
      <c r="B102" s="6"/>
      <c r="C102" s="55"/>
      <c r="D102" s="10">
        <f t="shared" si="3"/>
        <v>20</v>
      </c>
      <c r="E102" s="10" t="e">
        <f>VLOOKUP(B102,'Overall Champs'!C:C,1,FALSE)</f>
        <v>#N/A</v>
      </c>
      <c r="F102" s="10" t="e">
        <f>VLOOKUP(B102,'Overall Champs'!P:P,1,FALSE)</f>
        <v>#N/A</v>
      </c>
      <c r="G102" s="22" t="e">
        <f>VLOOKUP(B102,' Road Table'!B:B,1,FALSE)</f>
        <v>#N/A</v>
      </c>
    </row>
    <row r="103" spans="1:7">
      <c r="A103" s="10">
        <v>7</v>
      </c>
      <c r="B103" s="6"/>
      <c r="C103" s="55"/>
      <c r="D103" s="10">
        <f t="shared" si="3"/>
        <v>19</v>
      </c>
      <c r="E103" s="10" t="e">
        <f>VLOOKUP(B103,'Overall Champs'!C:C,1,FALSE)</f>
        <v>#N/A</v>
      </c>
      <c r="F103" s="10" t="e">
        <f>VLOOKUP(B103,'Overall Champs'!P:P,1,FALSE)</f>
        <v>#N/A</v>
      </c>
      <c r="G103" s="301" t="e">
        <f>VLOOKUP(B103,' Road Table'!B:B,1,FALSE)</f>
        <v>#N/A</v>
      </c>
    </row>
    <row r="104" spans="1:7">
      <c r="A104" s="10">
        <v>8</v>
      </c>
      <c r="B104" s="6"/>
      <c r="C104" s="55"/>
      <c r="D104" s="10">
        <f t="shared" si="3"/>
        <v>18</v>
      </c>
      <c r="E104" s="16" t="e">
        <f>VLOOKUP(B104,'Overall Champs'!C:C,1,FALSE)</f>
        <v>#N/A</v>
      </c>
      <c r="F104" s="10" t="e">
        <f>VLOOKUP(B104,'Overall Champs'!P:P,1,FALSE)</f>
        <v>#N/A</v>
      </c>
      <c r="G104" s="301" t="e">
        <f>VLOOKUP(B104,' Road Table'!B:B,1,FALSE)</f>
        <v>#N/A</v>
      </c>
    </row>
    <row r="105" spans="1:7">
      <c r="A105" s="10">
        <v>9</v>
      </c>
      <c r="B105" s="6"/>
      <c r="C105" s="55"/>
      <c r="D105" s="10">
        <f t="shared" si="3"/>
        <v>17</v>
      </c>
      <c r="E105" s="10" t="e">
        <f>VLOOKUP(B105,'Overall Champs'!C:C,1,FALSE)</f>
        <v>#N/A</v>
      </c>
      <c r="F105" s="10" t="e">
        <f>VLOOKUP(B105,'Overall Champs'!P:P,1,FALSE)</f>
        <v>#N/A</v>
      </c>
      <c r="G105" s="22" t="e">
        <f>VLOOKUP(B105,' Road Table'!B:B,1,FALSE)</f>
        <v>#N/A</v>
      </c>
    </row>
    <row r="106" spans="1:7">
      <c r="A106" s="10">
        <v>10</v>
      </c>
      <c r="B106" s="6"/>
      <c r="C106" s="55"/>
      <c r="D106" s="10">
        <f t="shared" si="3"/>
        <v>16</v>
      </c>
      <c r="E106" s="10" t="e">
        <f>VLOOKUP(B106,'Overall Champs'!C:C,1,FALSE)</f>
        <v>#N/A</v>
      </c>
      <c r="F106" s="10" t="e">
        <f>VLOOKUP(B106,'Overall Champs'!P:P,1,FALSE)</f>
        <v>#N/A</v>
      </c>
      <c r="G106" s="22" t="e">
        <f>VLOOKUP(B106,' Road Table'!B:B,1,FALSE)</f>
        <v>#N/A</v>
      </c>
    </row>
    <row r="107" spans="1:7">
      <c r="A107" s="10">
        <v>1</v>
      </c>
      <c r="B107" s="6"/>
      <c r="C107" s="55"/>
      <c r="D107" s="10">
        <f t="shared" si="3"/>
        <v>25</v>
      </c>
      <c r="E107" s="10" t="e">
        <f>VLOOKUP(B107,'Overall Champs'!C:C,1,FALSE)</f>
        <v>#N/A</v>
      </c>
      <c r="F107" s="10" t="e">
        <f>VLOOKUP(B107,'Overall Champs'!P:P,1,FALSE)</f>
        <v>#N/A</v>
      </c>
      <c r="G107" s="301" t="e">
        <f>VLOOKUP(B107,' Road Table'!B:B,1,FALSE)</f>
        <v>#N/A</v>
      </c>
    </row>
    <row r="108" spans="1:7">
      <c r="A108" s="10">
        <v>11</v>
      </c>
      <c r="B108" s="6"/>
      <c r="C108" s="55"/>
      <c r="D108" s="10">
        <f t="shared" si="3"/>
        <v>15</v>
      </c>
      <c r="E108" s="10" t="e">
        <f>VLOOKUP(B108,'Overall Champs'!C:C,1,FALSE)</f>
        <v>#N/A</v>
      </c>
      <c r="F108" s="10" t="e">
        <f>VLOOKUP(B108,'Overall Champs'!P:P,1,FALSE)</f>
        <v>#N/A</v>
      </c>
      <c r="G108" s="22" t="e">
        <f>VLOOKUP(B108,' Road Table'!B:B,1,FALSE)</f>
        <v>#N/A</v>
      </c>
    </row>
    <row r="109" spans="1:7">
      <c r="A109" s="10">
        <v>2</v>
      </c>
      <c r="B109" s="6"/>
      <c r="C109" s="55"/>
      <c r="D109" s="10">
        <f t="shared" si="3"/>
        <v>24</v>
      </c>
      <c r="E109" s="10" t="e">
        <f>VLOOKUP(B109,'Overall Champs'!C:C,1,FALSE)</f>
        <v>#N/A</v>
      </c>
      <c r="F109" s="10" t="e">
        <f>VLOOKUP(B109,'Overall Champs'!P:P,1,FALSE)</f>
        <v>#N/A</v>
      </c>
      <c r="G109" s="301" t="e">
        <f>VLOOKUP(B109,' Road Table'!B:B,1,FALSE)</f>
        <v>#N/A</v>
      </c>
    </row>
    <row r="110" spans="1:7">
      <c r="A110" s="10">
        <v>3</v>
      </c>
      <c r="B110" s="6"/>
      <c r="C110" s="55"/>
      <c r="D110" s="10">
        <f t="shared" si="3"/>
        <v>23</v>
      </c>
      <c r="E110" s="10" t="e">
        <f>VLOOKUP(B110,'Overall Champs'!C:C,1,FALSE)</f>
        <v>#N/A</v>
      </c>
      <c r="F110" s="10" t="e">
        <f>VLOOKUP(B110,'Overall Champs'!P:P,1,FALSE)</f>
        <v>#N/A</v>
      </c>
      <c r="G110" s="22" t="e">
        <f>VLOOKUP(B110,' Road Table'!B:B,1,FALSE)</f>
        <v>#N/A</v>
      </c>
    </row>
    <row r="111" spans="1:7">
      <c r="A111" s="10">
        <v>4</v>
      </c>
      <c r="B111" s="6"/>
      <c r="C111" s="55"/>
      <c r="D111" s="10">
        <f t="shared" si="3"/>
        <v>22</v>
      </c>
      <c r="E111" s="10" t="e">
        <f>VLOOKUP(B111,'Overall Champs'!C:C,1,FALSE)</f>
        <v>#N/A</v>
      </c>
      <c r="F111" s="10" t="e">
        <f>VLOOKUP(B111,'Overall Champs'!P:P,1,FALSE)</f>
        <v>#N/A</v>
      </c>
      <c r="G111" s="22" t="e">
        <f>VLOOKUP(B111,' Road Table'!B:B,1,FALSE)</f>
        <v>#N/A</v>
      </c>
    </row>
    <row r="112" spans="1:7">
      <c r="A112" s="10">
        <v>5</v>
      </c>
      <c r="B112" s="6"/>
      <c r="C112" s="55"/>
      <c r="D112" s="10">
        <f t="shared" si="3"/>
        <v>21</v>
      </c>
      <c r="E112" s="10" t="e">
        <f>VLOOKUP(B112,'Overall Champs'!C:C,1,FALSE)</f>
        <v>#N/A</v>
      </c>
      <c r="F112" s="10" t="e">
        <f>VLOOKUP(B112,'Overall Champs'!P:P,1,FALSE)</f>
        <v>#N/A</v>
      </c>
      <c r="G112" s="22" t="e">
        <f>VLOOKUP(B112,' Road Table'!B:B,1,FALSE)</f>
        <v>#N/A</v>
      </c>
    </row>
    <row r="113" spans="1:7">
      <c r="A113" s="10">
        <v>6</v>
      </c>
      <c r="B113" s="6"/>
      <c r="C113" s="55"/>
      <c r="D113" s="10">
        <f t="shared" si="3"/>
        <v>20</v>
      </c>
      <c r="E113" s="10" t="e">
        <f>VLOOKUP(B113,'Overall Champs'!C:C,1,FALSE)</f>
        <v>#N/A</v>
      </c>
      <c r="F113" s="16" t="e">
        <f>VLOOKUP(B113,'Overall Champs'!P:P,1,FALSE)</f>
        <v>#N/A</v>
      </c>
      <c r="G113" s="301" t="e">
        <f>VLOOKUP(B113,' Road Table'!B:B,1,FALSE)</f>
        <v>#N/A</v>
      </c>
    </row>
    <row r="114" spans="1:7">
      <c r="A114" s="10">
        <v>7</v>
      </c>
      <c r="B114" s="6"/>
      <c r="C114" s="55"/>
      <c r="D114" s="10">
        <f t="shared" si="3"/>
        <v>19</v>
      </c>
      <c r="E114" s="10" t="e">
        <f>VLOOKUP(B114,'Overall Champs'!C:C,1,FALSE)</f>
        <v>#N/A</v>
      </c>
      <c r="F114" s="16" t="e">
        <f>VLOOKUP(B114,'Overall Champs'!P:P,1,FALSE)</f>
        <v>#N/A</v>
      </c>
      <c r="G114" s="301" t="e">
        <f>VLOOKUP(B114,' Road Table'!B:B,1,FALSE)</f>
        <v>#N/A</v>
      </c>
    </row>
    <row r="115" spans="1:7">
      <c r="A115" s="10">
        <v>12</v>
      </c>
      <c r="B115" s="6"/>
      <c r="C115" s="55"/>
      <c r="D115" s="10">
        <f t="shared" si="3"/>
        <v>14</v>
      </c>
      <c r="E115" s="10" t="e">
        <f>VLOOKUP(B115,'Overall Champs'!C:C,1,FALSE)</f>
        <v>#N/A</v>
      </c>
      <c r="F115" s="16" t="e">
        <f>VLOOKUP(B115,'Overall Champs'!P:P,1,FALSE)</f>
        <v>#N/A</v>
      </c>
      <c r="G115" s="301" t="e">
        <f>VLOOKUP(B115,' Road Table'!B:B,1,FALSE)</f>
        <v>#N/A</v>
      </c>
    </row>
    <row r="116" spans="1:7" ht="19.2">
      <c r="A116" s="10">
        <v>13</v>
      </c>
      <c r="B116" s="264"/>
      <c r="C116" s="55"/>
      <c r="D116" s="10">
        <f t="shared" si="3"/>
        <v>13</v>
      </c>
      <c r="E116" s="10" t="e">
        <f>VLOOKUP(B116,'Overall Champs'!C:C,1,FALSE)</f>
        <v>#N/A</v>
      </c>
      <c r="F116" s="16" t="e">
        <f>VLOOKUP(B116,'Overall Champs'!P:P,1,FALSE)</f>
        <v>#N/A</v>
      </c>
      <c r="G116" s="301" t="e">
        <f>VLOOKUP(B116,' Road Table'!B:B,1,FALSE)</f>
        <v>#N/A</v>
      </c>
    </row>
    <row r="117" spans="1:7">
      <c r="A117" s="10">
        <v>8</v>
      </c>
      <c r="B117" s="6"/>
      <c r="C117" s="55"/>
      <c r="D117" s="10">
        <f t="shared" si="3"/>
        <v>18</v>
      </c>
      <c r="E117" s="10" t="e">
        <f>VLOOKUP(B117,'Overall Champs'!C:C,1,FALSE)</f>
        <v>#N/A</v>
      </c>
      <c r="F117" s="10" t="e">
        <f>VLOOKUP(B117,'Overall Champs'!P:P,1,FALSE)</f>
        <v>#N/A</v>
      </c>
      <c r="G117" s="301" t="e">
        <f>VLOOKUP(B117,' Road Table'!B:B,1,FALSE)</f>
        <v>#N/A</v>
      </c>
    </row>
    <row r="118" spans="1:7">
      <c r="A118" s="10">
        <v>11</v>
      </c>
      <c r="B118" s="53"/>
      <c r="C118" s="55"/>
      <c r="D118" s="10">
        <f t="shared" si="3"/>
        <v>15</v>
      </c>
      <c r="E118" s="10" t="e">
        <f>VLOOKUP(B118,'Overall Champs'!C:C,1,FALSE)</f>
        <v>#N/A</v>
      </c>
      <c r="F118" s="10" t="e">
        <f>VLOOKUP(B118,'Overall Champs'!P:P,1,FALSE)</f>
        <v>#N/A</v>
      </c>
      <c r="G118" s="22" t="e">
        <f>VLOOKUP(B118,' Road Table'!B:B,1,FALSE)</f>
        <v>#N/A</v>
      </c>
    </row>
    <row r="119" spans="1:7">
      <c r="A119" s="10">
        <v>12</v>
      </c>
      <c r="B119" s="53"/>
      <c r="C119" s="55">
        <v>8.08</v>
      </c>
      <c r="D119" s="10">
        <f t="shared" si="3"/>
        <v>14</v>
      </c>
      <c r="E119" s="10" t="e">
        <f>VLOOKUP(B119,'Overall Champs'!C:C,1,FALSE)</f>
        <v>#N/A</v>
      </c>
      <c r="F119" s="10" t="e">
        <f>VLOOKUP(B119,'Overall Champs'!P:P,1,FALSE)</f>
        <v>#N/A</v>
      </c>
      <c r="G119" s="22" t="e">
        <f>VLOOKUP(B119,' Road Table'!B:B,1,FALSE)</f>
        <v>#N/A</v>
      </c>
    </row>
    <row r="120" spans="1:7">
      <c r="A120" s="10">
        <v>13</v>
      </c>
      <c r="B120" s="53"/>
      <c r="C120" s="55">
        <v>8.1199999999999992</v>
      </c>
      <c r="D120" s="10">
        <f t="shared" si="3"/>
        <v>13</v>
      </c>
      <c r="E120" s="10" t="e">
        <f>VLOOKUP(B120,'Overall Champs'!C:C,1,FALSE)</f>
        <v>#N/A</v>
      </c>
      <c r="F120" s="10" t="e">
        <f>VLOOKUP(B120,'Overall Champs'!P:P,1,FALSE)</f>
        <v>#N/A</v>
      </c>
      <c r="G120" s="22" t="e">
        <f>VLOOKUP(B120,' Road Table'!B:B,1,FALSE)</f>
        <v>#N/A</v>
      </c>
    </row>
    <row r="121" spans="1:7">
      <c r="A121" s="10">
        <v>14</v>
      </c>
      <c r="B121" s="53"/>
      <c r="C121" s="55">
        <v>8.17</v>
      </c>
      <c r="D121" s="10">
        <f t="shared" si="3"/>
        <v>12</v>
      </c>
      <c r="E121" s="10" t="e">
        <f>VLOOKUP(B121,'Overall Champs'!C:C,1,FALSE)</f>
        <v>#N/A</v>
      </c>
      <c r="F121" s="10" t="e">
        <f>VLOOKUP(B121,'Overall Champs'!P:P,1,FALSE)</f>
        <v>#N/A</v>
      </c>
      <c r="G121" s="22" t="e">
        <f>VLOOKUP(B121,' Road Table'!B:B,1,FALSE)</f>
        <v>#N/A</v>
      </c>
    </row>
    <row r="122" spans="1:7">
      <c r="E122" s="10" t="e">
        <f>VLOOKUP(B122,'Overall Champs'!C:C,1,FALSE)</f>
        <v>#N/A</v>
      </c>
      <c r="F122" s="10" t="e">
        <f>VLOOKUP(B122,'Overall Champs'!P:P,1,FALSE)</f>
        <v>#N/A</v>
      </c>
      <c r="G122" s="22" t="e">
        <f>VLOOKUP(B122,' Road Table'!B:B,1,FALSE)</f>
        <v>#N/A</v>
      </c>
    </row>
    <row r="123" spans="1:7">
      <c r="E123" s="10" t="e">
        <f>VLOOKUP(B123,'Overall Champs'!C:C,1,FALSE)</f>
        <v>#N/A</v>
      </c>
      <c r="F123" s="10" t="e">
        <f>VLOOKUP(B123,'Overall Champs'!P:P,1,FALSE)</f>
        <v>#N/A</v>
      </c>
      <c r="G123" s="22" t="e">
        <f>VLOOKUP(B123,' Road Table'!B:B,1,FALSE)</f>
        <v>#N/A</v>
      </c>
    </row>
    <row r="124" spans="1:7">
      <c r="A124" s="10" t="s">
        <v>429</v>
      </c>
      <c r="E124" s="10" t="e">
        <f>VLOOKUP(B124,'Overall Champs'!C:C,1,FALSE)</f>
        <v>#N/A</v>
      </c>
      <c r="F124" s="10" t="e">
        <f>VLOOKUP(B124,'Overall Champs'!P:P,1,FALSE)</f>
        <v>#N/A</v>
      </c>
      <c r="G124" s="22" t="e">
        <f>VLOOKUP(B124,' Road Table'!B:B,1,FALSE)</f>
        <v>#N/A</v>
      </c>
    </row>
    <row r="125" spans="1:7">
      <c r="A125" s="10">
        <v>1</v>
      </c>
      <c r="B125" s="7"/>
      <c r="D125" s="10">
        <f>26-A125</f>
        <v>25</v>
      </c>
      <c r="E125" s="10" t="e">
        <f>VLOOKUP(B125,'Overall Champs'!C:C,1,FALSE)</f>
        <v>#N/A</v>
      </c>
      <c r="F125" s="10" t="e">
        <f>VLOOKUP(B125,'Overall Champs'!P:P,1,FALSE)</f>
        <v>#N/A</v>
      </c>
      <c r="G125" s="22" t="e">
        <f>VLOOKUP(B125,' Road Table'!B:B,1,FALSE)</f>
        <v>#N/A</v>
      </c>
    </row>
    <row r="126" spans="1:7">
      <c r="A126" s="10">
        <v>2</v>
      </c>
      <c r="B126" s="14"/>
      <c r="D126" s="10">
        <f t="shared" ref="D126:D134" si="4">26-A126</f>
        <v>24</v>
      </c>
      <c r="E126" s="10" t="e">
        <f>VLOOKUP(B126,'Overall Champs'!C:C,1,FALSE)</f>
        <v>#N/A</v>
      </c>
      <c r="F126" s="10" t="e">
        <f>VLOOKUP(B126,'Overall Champs'!P:P,1,FALSE)</f>
        <v>#N/A</v>
      </c>
      <c r="G126" s="22" t="e">
        <f>VLOOKUP(B126,' Road Table'!B:B,1,FALSE)</f>
        <v>#N/A</v>
      </c>
    </row>
    <row r="127" spans="1:7">
      <c r="A127" s="10">
        <v>3</v>
      </c>
      <c r="B127" s="7"/>
      <c r="D127" s="10">
        <f t="shared" si="4"/>
        <v>23</v>
      </c>
      <c r="E127" s="10" t="e">
        <f>VLOOKUP(B127,'Overall Champs'!C:C,1,FALSE)</f>
        <v>#N/A</v>
      </c>
      <c r="F127" s="10" t="e">
        <f>VLOOKUP(B127,'Overall Champs'!P:P,1,FALSE)</f>
        <v>#N/A</v>
      </c>
      <c r="G127" s="22" t="e">
        <f>VLOOKUP(B127,' Road Table'!B:B,1,FALSE)</f>
        <v>#N/A</v>
      </c>
    </row>
    <row r="128" spans="1:7">
      <c r="A128" s="10">
        <v>4</v>
      </c>
      <c r="B128" s="7"/>
      <c r="D128" s="10">
        <f t="shared" si="4"/>
        <v>22</v>
      </c>
      <c r="E128" s="10" t="e">
        <f>VLOOKUP(B128,'Overall Champs'!C:C,1,FALSE)</f>
        <v>#N/A</v>
      </c>
      <c r="F128" s="10" t="e">
        <f>VLOOKUP(B128,'Overall Champs'!P:P,1,FALSE)</f>
        <v>#N/A</v>
      </c>
      <c r="G128" s="22" t="e">
        <f>VLOOKUP(B128,' Road Table'!B:B,1,FALSE)</f>
        <v>#N/A</v>
      </c>
    </row>
    <row r="129" spans="1:7">
      <c r="A129" s="10">
        <v>1</v>
      </c>
      <c r="B129" s="7"/>
      <c r="D129" s="10">
        <f t="shared" si="4"/>
        <v>25</v>
      </c>
      <c r="E129" s="10" t="e">
        <f>VLOOKUP(B129,'Overall Champs'!C:C,1,FALSE)</f>
        <v>#N/A</v>
      </c>
      <c r="F129" s="10" t="e">
        <f>VLOOKUP(B129,'Overall Champs'!P:P,1,FALSE)</f>
        <v>#N/A</v>
      </c>
      <c r="G129" s="22" t="e">
        <f>VLOOKUP(B129,' Road Table'!B:B,1,FALSE)</f>
        <v>#N/A</v>
      </c>
    </row>
    <row r="130" spans="1:7">
      <c r="A130" s="10">
        <v>2</v>
      </c>
      <c r="B130" s="7"/>
      <c r="D130" s="10">
        <f t="shared" si="4"/>
        <v>24</v>
      </c>
      <c r="E130" s="10" t="e">
        <f>VLOOKUP(B130,'Overall Champs'!C:C,1,FALSE)</f>
        <v>#N/A</v>
      </c>
      <c r="F130" s="10" t="e">
        <f>VLOOKUP(B130,'Overall Champs'!P:P,1,FALSE)</f>
        <v>#N/A</v>
      </c>
      <c r="G130" s="22" t="e">
        <f>VLOOKUP(B130,' Road Table'!B:B,1,FALSE)</f>
        <v>#N/A</v>
      </c>
    </row>
    <row r="131" spans="1:7">
      <c r="A131" s="10">
        <v>3</v>
      </c>
      <c r="B131" s="7"/>
      <c r="D131" s="10">
        <f t="shared" si="4"/>
        <v>23</v>
      </c>
      <c r="E131" s="10" t="e">
        <f>VLOOKUP(B131,'Overall Champs'!C:C,1,FALSE)</f>
        <v>#N/A</v>
      </c>
      <c r="F131" s="10" t="e">
        <f>VLOOKUP(B131,'Overall Champs'!P:P,1,FALSE)</f>
        <v>#N/A</v>
      </c>
      <c r="G131" s="22" t="e">
        <f>VLOOKUP(B131,' Road Table'!B:B,1,FALSE)</f>
        <v>#N/A</v>
      </c>
    </row>
    <row r="132" spans="1:7">
      <c r="A132" s="10">
        <v>4</v>
      </c>
      <c r="B132" s="7"/>
      <c r="D132" s="10">
        <f t="shared" si="4"/>
        <v>22</v>
      </c>
      <c r="E132" s="10" t="e">
        <f>VLOOKUP(B132,'Overall Champs'!C:C,1,FALSE)</f>
        <v>#N/A</v>
      </c>
      <c r="F132" s="10" t="e">
        <f>VLOOKUP(B132,'Overall Champs'!P:P,1,FALSE)</f>
        <v>#N/A</v>
      </c>
      <c r="G132" s="22" t="e">
        <f>VLOOKUP(B132,' Road Table'!B:B,1,FALSE)</f>
        <v>#N/A</v>
      </c>
    </row>
    <row r="133" spans="1:7">
      <c r="A133" s="10">
        <v>5</v>
      </c>
      <c r="B133" s="7"/>
      <c r="D133" s="10">
        <f t="shared" si="4"/>
        <v>21</v>
      </c>
      <c r="E133" s="10" t="e">
        <f>VLOOKUP(B133,'Overall Champs'!C:C,1,FALSE)</f>
        <v>#N/A</v>
      </c>
      <c r="F133" s="10" t="e">
        <f>VLOOKUP(B133,'Overall Champs'!P:P,1,FALSE)</f>
        <v>#N/A</v>
      </c>
      <c r="G133" s="22" t="e">
        <f>VLOOKUP(B133,' Road Table'!B:B,1,FALSE)</f>
        <v>#N/A</v>
      </c>
    </row>
    <row r="134" spans="1:7">
      <c r="A134" s="10">
        <v>6</v>
      </c>
      <c r="B134" s="7"/>
      <c r="D134" s="10">
        <f t="shared" si="4"/>
        <v>20</v>
      </c>
      <c r="E134" s="10" t="e">
        <f>VLOOKUP(B134,'Overall Champs'!C:C,1,FALSE)</f>
        <v>#N/A</v>
      </c>
      <c r="F134" s="10" t="e">
        <f>VLOOKUP(B134,'Overall Champs'!P:P,1,FALSE)</f>
        <v>#N/A</v>
      </c>
      <c r="G134" s="22" t="e">
        <f>VLOOKUP(B134,' Road Table'!B:B,1,FALSE)</f>
        <v>#N/A</v>
      </c>
    </row>
    <row r="135" spans="1:7">
      <c r="E135" s="10" t="e">
        <f>VLOOKUP(B135,'Overall Champs'!C:C,1,FALSE)</f>
        <v>#N/A</v>
      </c>
      <c r="F135" s="10" t="e">
        <f>VLOOKUP(B135,'Overall Champs'!P:P,1,FALSE)</f>
        <v>#N/A</v>
      </c>
      <c r="G135" s="22" t="e">
        <f>VLOOKUP(B135,' Road Table'!B:B,1,FALSE)</f>
        <v>#N/A</v>
      </c>
    </row>
    <row r="136" spans="1:7">
      <c r="A136" s="10" t="s">
        <v>430</v>
      </c>
      <c r="E136" s="10" t="e">
        <f>VLOOKUP(B136,'Overall Champs'!C:C,1,FALSE)</f>
        <v>#N/A</v>
      </c>
      <c r="F136" s="10" t="e">
        <f>VLOOKUP(B136,'Overall Champs'!P:P,1,FALSE)</f>
        <v>#N/A</v>
      </c>
      <c r="G136" s="22" t="e">
        <f>VLOOKUP(B136,' Road Table'!B:B,1,FALSE)</f>
        <v>#N/A</v>
      </c>
    </row>
    <row r="137" spans="1:7">
      <c r="A137" s="10">
        <v>1</v>
      </c>
      <c r="B137" s="7"/>
      <c r="D137" s="10">
        <f>26-A137</f>
        <v>25</v>
      </c>
      <c r="E137" s="10" t="e">
        <f>VLOOKUP(B137,'Overall Champs'!C:C,1,FALSE)</f>
        <v>#N/A</v>
      </c>
      <c r="F137" s="10" t="e">
        <f>VLOOKUP(B137,'Overall Champs'!P:P,1,FALSE)</f>
        <v>#N/A</v>
      </c>
      <c r="G137" s="22" t="e">
        <f>VLOOKUP(B137,' Road Table'!B:B,1,FALSE)</f>
        <v>#N/A</v>
      </c>
    </row>
    <row r="138" spans="1:7">
      <c r="A138" s="10">
        <v>2</v>
      </c>
      <c r="B138" s="14"/>
      <c r="D138" s="10">
        <f>26-A138</f>
        <v>24</v>
      </c>
      <c r="E138" s="10" t="e">
        <f>VLOOKUP(B138,'Overall Champs'!C:C,1,FALSE)</f>
        <v>#N/A</v>
      </c>
      <c r="F138" s="10" t="e">
        <f>VLOOKUP(B138,'Overall Champs'!P:P,1,FALSE)</f>
        <v>#N/A</v>
      </c>
      <c r="G138" s="22" t="e">
        <f>VLOOKUP(B138,' Road Table'!B:B,1,FALSE)</f>
        <v>#N/A</v>
      </c>
    </row>
    <row r="139" spans="1:7">
      <c r="A139" s="10">
        <v>1</v>
      </c>
      <c r="B139" s="7"/>
      <c r="D139" s="10">
        <f>26-A139</f>
        <v>25</v>
      </c>
      <c r="E139" s="10" t="e">
        <f>VLOOKUP(B139,'Overall Champs'!C:C,1,FALSE)</f>
        <v>#N/A</v>
      </c>
      <c r="F139" s="10" t="e">
        <f>VLOOKUP(B139,'Overall Champs'!P:P,1,FALSE)</f>
        <v>#N/A</v>
      </c>
      <c r="G139" s="22" t="e">
        <f>VLOOKUP(B139,' Road Table'!B:B,1,FALSE)</f>
        <v>#N/A</v>
      </c>
    </row>
    <row r="140" spans="1:7">
      <c r="A140" s="10">
        <v>2</v>
      </c>
      <c r="B140" s="7"/>
      <c r="D140" s="10">
        <f>26-A140</f>
        <v>24</v>
      </c>
      <c r="E140" s="10" t="e">
        <f>VLOOKUP(B140,'Overall Champs'!C:C,1,FALSE)</f>
        <v>#N/A</v>
      </c>
      <c r="F140" s="10" t="e">
        <f>VLOOKUP(B140,'Overall Champs'!P:P,1,FALSE)</f>
        <v>#N/A</v>
      </c>
      <c r="G140" s="22" t="e">
        <f>VLOOKUP(B140,' Road Table'!B:B,1,FALSE)</f>
        <v>#N/A</v>
      </c>
    </row>
    <row r="141" spans="1:7">
      <c r="A141" s="10">
        <v>3</v>
      </c>
      <c r="B141" s="7"/>
      <c r="D141" s="10">
        <f>26-A141</f>
        <v>23</v>
      </c>
      <c r="E141" s="10" t="e">
        <f>VLOOKUP(B141,'Overall Champs'!C:C,1,FALSE)</f>
        <v>#N/A</v>
      </c>
      <c r="F141" s="10" t="e">
        <f>VLOOKUP(B141,'Overall Champs'!P:P,1,FALSE)</f>
        <v>#N/A</v>
      </c>
      <c r="G141" s="22" t="e">
        <f>VLOOKUP(B141,' Road Table'!B:B,1,FALSE)</f>
        <v>#N/A</v>
      </c>
    </row>
    <row r="142" spans="1:7">
      <c r="E142" s="10" t="e">
        <f>VLOOKUP(B142,'Overall Champs'!C:C,1,FALSE)</f>
        <v>#N/A</v>
      </c>
    </row>
    <row r="143" spans="1:7">
      <c r="E143" s="10" t="e">
        <f>VLOOKUP(B143,'Overall Champs'!C:C,1,FALSE)</f>
        <v>#N/A</v>
      </c>
    </row>
    <row r="144" spans="1:7">
      <c r="E144" s="10" t="e">
        <f>VLOOKUP(B144,'Overall Champs'!C:C,1,FALSE)</f>
        <v>#N/A</v>
      </c>
    </row>
    <row r="145" spans="5:5">
      <c r="E145" s="10" t="e">
        <f>VLOOKUP(B145,'Overall Champs'!C:C,1,FALSE)</f>
        <v>#N/A</v>
      </c>
    </row>
    <row r="146" spans="5:5">
      <c r="E146" s="10" t="e">
        <f>VLOOKUP(B146,'Overall Champs'!C:C,1,FALSE)</f>
        <v>#N/A</v>
      </c>
    </row>
    <row r="147" spans="5:5">
      <c r="E147" s="10" t="e">
        <f>VLOOKUP(B147,'Overall Champs'!C:C,1,FALSE)</f>
        <v>#N/A</v>
      </c>
    </row>
    <row r="148" spans="5:5">
      <c r="E148" s="10" t="e">
        <f>VLOOKUP(B148,'Overall Champs'!C:C,1,FALSE)</f>
        <v>#N/A</v>
      </c>
    </row>
    <row r="149" spans="5:5">
      <c r="E149" s="10" t="e">
        <f>VLOOKUP(B149,'Overall Champs'!C:C,1,FALSE)</f>
        <v>#N/A</v>
      </c>
    </row>
    <row r="1047984" spans="1:1">
      <c r="A1047984" s="10" t="e">
        <f>RANK(C1047984,$C$34:$C$44,1)</f>
        <v>#N/A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D1048574"/>
  <sheetViews>
    <sheetView showGridLines="0" topLeftCell="C46" zoomScaleNormal="100" workbookViewId="0">
      <selection activeCell="J57" sqref="J57:J62"/>
    </sheetView>
  </sheetViews>
  <sheetFormatPr defaultRowHeight="13.2"/>
  <cols>
    <col min="2" max="2" width="20.5546875" customWidth="1"/>
    <col min="5" max="5" width="18" style="10" hidden="1" customWidth="1"/>
    <col min="6" max="6" width="22.6640625" hidden="1" customWidth="1"/>
    <col min="7" max="8" width="22.6640625" style="10" customWidth="1"/>
    <col min="9" max="9" width="18.44140625" bestFit="1" customWidth="1"/>
    <col min="10" max="12" width="8.88671875" style="10"/>
    <col min="13" max="13" width="8.6640625" bestFit="1" customWidth="1"/>
    <col min="14" max="14" width="5.6640625" bestFit="1" customWidth="1"/>
    <col min="15" max="15" width="8.109375" bestFit="1" customWidth="1"/>
    <col min="16" max="16" width="9.5546875" bestFit="1" customWidth="1"/>
    <col min="17" max="17" width="8.6640625" bestFit="1" customWidth="1"/>
    <col min="18" max="18" width="6.33203125" style="10" bestFit="1" customWidth="1"/>
    <col min="19" max="19" width="11.5546875" style="10" bestFit="1" customWidth="1"/>
    <col min="20" max="20" width="8.33203125" style="10" bestFit="1" customWidth="1"/>
    <col min="21" max="21" width="5.5546875" bestFit="1" customWidth="1"/>
    <col min="22" max="22" width="6.5546875" bestFit="1" customWidth="1"/>
    <col min="23" max="23" width="5.6640625" bestFit="1" customWidth="1"/>
    <col min="24" max="24" width="38" customWidth="1"/>
    <col min="25" max="25" width="24.33203125" customWidth="1"/>
    <col min="26" max="26" width="24.44140625" customWidth="1"/>
    <col min="29" max="29" width="12.88671875" bestFit="1" customWidth="1"/>
  </cols>
  <sheetData>
    <row r="1" spans="1:30" ht="46.95" customHeight="1">
      <c r="A1" s="37" t="s">
        <v>353</v>
      </c>
      <c r="B1" s="28"/>
      <c r="C1" s="28"/>
      <c r="D1" s="28"/>
      <c r="E1" s="28"/>
      <c r="F1" s="28"/>
      <c r="G1" s="28"/>
      <c r="H1" s="28"/>
      <c r="I1" s="42" t="s">
        <v>352</v>
      </c>
      <c r="J1" s="42" t="s">
        <v>317</v>
      </c>
      <c r="K1" s="42" t="s">
        <v>377</v>
      </c>
      <c r="L1" s="56"/>
      <c r="M1" s="56"/>
      <c r="N1" s="56"/>
      <c r="O1" s="56"/>
      <c r="P1" s="56"/>
      <c r="Q1" s="56"/>
      <c r="R1" s="56"/>
      <c r="S1" s="56"/>
      <c r="T1" s="56"/>
      <c r="U1" s="57"/>
      <c r="V1" s="58"/>
      <c r="W1" s="58"/>
      <c r="X1" s="58"/>
      <c r="AA1" s="3"/>
      <c r="AB1" s="47"/>
      <c r="AC1" s="48"/>
    </row>
    <row r="2" spans="1:30">
      <c r="A2" s="29" t="s">
        <v>91</v>
      </c>
      <c r="B2" s="30" t="s">
        <v>78</v>
      </c>
      <c r="C2" s="30" t="s">
        <v>80</v>
      </c>
      <c r="D2" s="30" t="s">
        <v>98</v>
      </c>
      <c r="E2" s="30" t="s">
        <v>320</v>
      </c>
      <c r="F2" s="30" t="s">
        <v>321</v>
      </c>
      <c r="G2" s="30"/>
      <c r="H2" s="30"/>
      <c r="I2" s="44" t="s">
        <v>247</v>
      </c>
      <c r="J2" s="44">
        <f>MIN(K2:V2)</f>
        <v>99</v>
      </c>
      <c r="K2" s="44"/>
      <c r="L2" s="44">
        <v>99</v>
      </c>
      <c r="M2" s="45"/>
      <c r="N2" s="45"/>
      <c r="O2" s="45"/>
      <c r="P2" s="45"/>
      <c r="Q2" s="45"/>
      <c r="R2" s="45"/>
      <c r="S2" s="45"/>
      <c r="T2" s="45"/>
      <c r="U2" s="46"/>
      <c r="AA2" s="3"/>
      <c r="AB2" s="47"/>
      <c r="AC2" s="48"/>
      <c r="AD2" s="10"/>
    </row>
    <row r="3" spans="1:30">
      <c r="A3" s="33" t="e">
        <f t="shared" ref="A3:A12" si="0">RANK(C3,$C$3:$C$15,1)</f>
        <v>#N/A</v>
      </c>
      <c r="B3" s="30" t="s">
        <v>93</v>
      </c>
      <c r="C3" s="49" t="e">
        <f t="shared" ref="C3:C12" si="1">VLOOKUP(B3,I:J,2,FALSE)</f>
        <v>#N/A</v>
      </c>
      <c r="D3" s="31" t="e">
        <f t="shared" ref="D3:D12" si="2">26-A3</f>
        <v>#N/A</v>
      </c>
      <c r="E3" s="31" t="e">
        <f>VLOOKUP(B3,' Road Table'!$B$3:$B$61,1,FALSE)</f>
        <v>#N/A</v>
      </c>
      <c r="F3" s="31" t="e">
        <f>VLOOKUP(B3,'Overall Champs'!$C$8:$C$59,1,FALSE)</f>
        <v>#N/A</v>
      </c>
      <c r="G3" s="31"/>
      <c r="H3" s="31"/>
      <c r="I3" s="44" t="s">
        <v>56</v>
      </c>
      <c r="J3" s="44">
        <f t="shared" ref="J3:J12" si="3">MIN(K3:V3)</f>
        <v>92</v>
      </c>
      <c r="K3" s="44"/>
      <c r="L3" s="44">
        <v>92</v>
      </c>
      <c r="M3" s="45"/>
      <c r="N3" s="45"/>
      <c r="O3" s="45"/>
      <c r="P3" s="45"/>
      <c r="Q3" s="45"/>
      <c r="R3" s="45"/>
      <c r="S3" s="45"/>
      <c r="T3" s="45"/>
      <c r="U3" s="46"/>
      <c r="AA3" s="3"/>
      <c r="AB3" s="47"/>
      <c r="AC3" s="48"/>
      <c r="AD3" s="10"/>
    </row>
    <row r="4" spans="1:30">
      <c r="A4" s="33" t="e">
        <f t="shared" si="0"/>
        <v>#N/A</v>
      </c>
      <c r="B4" s="30" t="s">
        <v>29</v>
      </c>
      <c r="C4" s="49">
        <f t="shared" si="1"/>
        <v>79</v>
      </c>
      <c r="D4" s="31" t="e">
        <f t="shared" si="2"/>
        <v>#N/A</v>
      </c>
      <c r="E4" s="31" t="e">
        <f>VLOOKUP(B4,' Road Table'!$B$3:$B$61,1,FALSE)</f>
        <v>#N/A</v>
      </c>
      <c r="F4" s="31" t="str">
        <f>VLOOKUP(B4,'Overall Champs'!$C$8:$C$59,1,FALSE)</f>
        <v>Tony Booth</v>
      </c>
      <c r="G4" s="31"/>
      <c r="H4" s="31"/>
      <c r="I4" s="44" t="s">
        <v>411</v>
      </c>
      <c r="J4" s="44">
        <f t="shared" si="3"/>
        <v>103</v>
      </c>
      <c r="K4" s="44"/>
      <c r="L4" s="44">
        <v>103</v>
      </c>
      <c r="M4" s="45"/>
      <c r="N4" s="45"/>
      <c r="O4" s="45"/>
      <c r="P4" s="45"/>
      <c r="Q4" s="45"/>
      <c r="R4" s="45"/>
      <c r="S4" s="45"/>
      <c r="T4" s="45"/>
      <c r="U4" s="46"/>
      <c r="W4" s="10"/>
      <c r="X4" s="10"/>
      <c r="Y4" s="10"/>
      <c r="AA4" s="3"/>
      <c r="AB4" s="47"/>
      <c r="AC4" s="48"/>
      <c r="AD4" s="10"/>
    </row>
    <row r="5" spans="1:30">
      <c r="A5" s="33" t="e">
        <f t="shared" si="0"/>
        <v>#N/A</v>
      </c>
      <c r="B5" s="30" t="s">
        <v>11</v>
      </c>
      <c r="C5" s="49" t="e">
        <f t="shared" si="1"/>
        <v>#N/A</v>
      </c>
      <c r="D5" s="31" t="e">
        <f t="shared" si="2"/>
        <v>#N/A</v>
      </c>
      <c r="E5" s="31" t="e">
        <f>VLOOKUP(B5,' Road Table'!$B$3:$B$61,1,FALSE)</f>
        <v>#N/A</v>
      </c>
      <c r="F5" s="31" t="str">
        <f>VLOOKUP(B5,'Overall Champs'!$C$8:$C$59,1,FALSE)</f>
        <v>John Conroy</v>
      </c>
      <c r="G5" s="31"/>
      <c r="H5" s="31"/>
      <c r="I5" s="44" t="s">
        <v>163</v>
      </c>
      <c r="J5" s="44">
        <f t="shared" si="3"/>
        <v>137</v>
      </c>
      <c r="K5" s="44">
        <v>137</v>
      </c>
      <c r="L5" s="44"/>
      <c r="M5" s="45"/>
      <c r="N5" s="45"/>
      <c r="O5" s="45"/>
      <c r="P5" s="45"/>
      <c r="Q5" s="45"/>
      <c r="R5" s="45"/>
      <c r="S5" s="45"/>
      <c r="T5" s="45"/>
      <c r="U5" s="46"/>
      <c r="W5" s="10"/>
      <c r="X5" s="10"/>
      <c r="Y5" s="10"/>
      <c r="AA5" s="3"/>
      <c r="AB5" s="47"/>
      <c r="AC5" s="48"/>
      <c r="AD5" s="10"/>
    </row>
    <row r="6" spans="1:30">
      <c r="A6" s="33" t="e">
        <f t="shared" si="0"/>
        <v>#N/A</v>
      </c>
      <c r="B6" s="30" t="s">
        <v>19</v>
      </c>
      <c r="C6" s="49" t="e">
        <f t="shared" si="1"/>
        <v>#N/A</v>
      </c>
      <c r="D6" s="31" t="e">
        <f t="shared" si="2"/>
        <v>#N/A</v>
      </c>
      <c r="E6" s="31" t="e">
        <f>VLOOKUP(B6,' Road Table'!$B$3:$B$61,1,FALSE)</f>
        <v>#N/A</v>
      </c>
      <c r="F6" s="31" t="e">
        <f>VLOOKUP(B6,'Overall Champs'!$C$8:$C$59,1,FALSE)</f>
        <v>#N/A</v>
      </c>
      <c r="G6" s="31"/>
      <c r="H6" s="31"/>
      <c r="I6" s="44" t="s">
        <v>367</v>
      </c>
      <c r="J6" s="44">
        <f t="shared" si="3"/>
        <v>119</v>
      </c>
      <c r="K6" s="44">
        <v>119</v>
      </c>
      <c r="L6" s="44"/>
      <c r="M6" s="45"/>
      <c r="N6" s="45"/>
      <c r="O6" s="45"/>
      <c r="P6" s="45"/>
      <c r="Q6" s="45"/>
      <c r="R6" s="45"/>
      <c r="S6" s="45"/>
      <c r="T6" s="45"/>
      <c r="U6" s="46"/>
      <c r="W6" s="10"/>
      <c r="X6" s="10"/>
      <c r="Y6" s="10"/>
      <c r="AA6" s="3"/>
      <c r="AB6" s="47"/>
      <c r="AC6" s="48"/>
      <c r="AD6" s="10"/>
    </row>
    <row r="7" spans="1:30">
      <c r="A7" s="33" t="e">
        <f t="shared" si="0"/>
        <v>#N/A</v>
      </c>
      <c r="B7" s="30" t="s">
        <v>281</v>
      </c>
      <c r="C7" s="49" t="e">
        <f t="shared" si="1"/>
        <v>#N/A</v>
      </c>
      <c r="D7" s="31" t="e">
        <f t="shared" si="2"/>
        <v>#N/A</v>
      </c>
      <c r="E7" s="31"/>
      <c r="F7" s="31"/>
      <c r="G7" s="31"/>
      <c r="H7" s="31"/>
      <c r="I7" s="44" t="s">
        <v>437</v>
      </c>
      <c r="J7" s="44">
        <f t="shared" si="3"/>
        <v>90</v>
      </c>
      <c r="K7" s="44"/>
      <c r="L7" s="44">
        <v>90</v>
      </c>
      <c r="M7" s="45"/>
      <c r="N7" s="45"/>
      <c r="O7" s="45"/>
      <c r="P7" s="45"/>
      <c r="Q7" s="45"/>
      <c r="R7" s="45"/>
      <c r="S7" s="45"/>
      <c r="T7" s="45"/>
      <c r="U7" s="46"/>
      <c r="W7" s="16"/>
      <c r="X7" s="10"/>
      <c r="Y7" s="10"/>
      <c r="AA7" s="3"/>
      <c r="AB7" s="47"/>
      <c r="AC7" s="48"/>
      <c r="AD7" s="10"/>
    </row>
    <row r="8" spans="1:30" s="10" customFormat="1">
      <c r="A8" s="33" t="e">
        <f t="shared" si="0"/>
        <v>#N/A</v>
      </c>
      <c r="B8" s="30" t="s">
        <v>360</v>
      </c>
      <c r="C8" s="49" t="e">
        <f t="shared" si="1"/>
        <v>#N/A</v>
      </c>
      <c r="D8" s="31" t="e">
        <f t="shared" si="2"/>
        <v>#N/A</v>
      </c>
      <c r="E8" s="31"/>
      <c r="F8" s="31"/>
      <c r="G8" s="31"/>
      <c r="H8" s="31"/>
      <c r="I8" s="44" t="s">
        <v>29</v>
      </c>
      <c r="J8" s="44">
        <f>MIN(K8:V8)</f>
        <v>79</v>
      </c>
      <c r="K8" s="44"/>
      <c r="L8" s="44">
        <v>79</v>
      </c>
      <c r="M8" s="45"/>
      <c r="N8" s="45"/>
      <c r="O8" s="45"/>
      <c r="P8" s="45"/>
      <c r="Q8" s="45"/>
      <c r="R8" s="45"/>
      <c r="S8" s="45"/>
      <c r="T8" s="45"/>
      <c r="U8" s="46"/>
      <c r="W8" s="16"/>
      <c r="Z8"/>
      <c r="AA8" s="3"/>
      <c r="AB8" s="47"/>
      <c r="AC8" s="48"/>
    </row>
    <row r="9" spans="1:30" s="10" customFormat="1">
      <c r="A9" s="33" t="e">
        <f t="shared" si="0"/>
        <v>#N/A</v>
      </c>
      <c r="B9" s="30" t="s">
        <v>89</v>
      </c>
      <c r="C9" s="49" t="e">
        <f t="shared" si="1"/>
        <v>#N/A</v>
      </c>
      <c r="D9" s="31" t="e">
        <f t="shared" si="2"/>
        <v>#N/A</v>
      </c>
      <c r="E9" s="31"/>
      <c r="F9" s="31"/>
      <c r="G9" s="31"/>
      <c r="H9" s="31"/>
      <c r="I9" s="44" t="s">
        <v>40</v>
      </c>
      <c r="J9" s="44">
        <f>MIN(K9:V9)</f>
        <v>97</v>
      </c>
      <c r="K9" s="44"/>
      <c r="L9" s="44">
        <v>97</v>
      </c>
      <c r="M9" s="45"/>
      <c r="N9" s="45"/>
      <c r="O9" s="45"/>
      <c r="P9" s="45"/>
      <c r="Q9" s="45"/>
      <c r="R9" s="45"/>
      <c r="S9" s="45"/>
      <c r="T9" s="45"/>
      <c r="U9" s="46"/>
      <c r="Z9"/>
      <c r="AA9" s="3"/>
      <c r="AB9" s="47"/>
      <c r="AC9" s="48"/>
    </row>
    <row r="10" spans="1:30" s="10" customFormat="1">
      <c r="A10" s="33" t="e">
        <f t="shared" si="0"/>
        <v>#N/A</v>
      </c>
      <c r="B10" s="30" t="s">
        <v>48</v>
      </c>
      <c r="C10" s="49" t="e">
        <f t="shared" si="1"/>
        <v>#N/A</v>
      </c>
      <c r="D10" s="31" t="e">
        <f t="shared" si="2"/>
        <v>#N/A</v>
      </c>
      <c r="E10" s="31"/>
      <c r="F10" s="31"/>
      <c r="G10" s="31"/>
      <c r="H10" s="31"/>
      <c r="I10" s="10" t="s">
        <v>407</v>
      </c>
      <c r="J10" s="44">
        <f t="shared" si="3"/>
        <v>114</v>
      </c>
      <c r="K10" s="44"/>
      <c r="L10" s="44">
        <v>114</v>
      </c>
      <c r="M10" s="45"/>
      <c r="N10" s="45"/>
      <c r="O10" s="45"/>
      <c r="P10" s="45"/>
      <c r="Q10" s="45"/>
      <c r="R10" s="45"/>
      <c r="S10" s="45"/>
      <c r="T10" s="45"/>
      <c r="U10" s="46"/>
      <c r="Z10"/>
      <c r="AA10" s="3"/>
      <c r="AB10" s="47"/>
      <c r="AC10" s="48"/>
    </row>
    <row r="11" spans="1:30" s="10" customFormat="1">
      <c r="A11" s="33" t="e">
        <f t="shared" si="0"/>
        <v>#N/A</v>
      </c>
      <c r="B11" s="30" t="s">
        <v>202</v>
      </c>
      <c r="C11" s="49" t="e">
        <f t="shared" si="1"/>
        <v>#N/A</v>
      </c>
      <c r="D11" s="31" t="e">
        <f t="shared" si="2"/>
        <v>#N/A</v>
      </c>
      <c r="E11" s="31"/>
      <c r="F11" s="31"/>
      <c r="G11" s="31"/>
      <c r="H11" s="31"/>
      <c r="I11" s="44" t="s">
        <v>29</v>
      </c>
      <c r="J11" s="44">
        <f t="shared" si="3"/>
        <v>79</v>
      </c>
      <c r="K11" s="44"/>
      <c r="L11" s="44">
        <v>79</v>
      </c>
      <c r="M11" s="45"/>
      <c r="N11" s="45"/>
      <c r="O11" s="45"/>
      <c r="P11" s="45"/>
      <c r="Q11" s="45"/>
      <c r="R11" s="45"/>
      <c r="S11" s="45"/>
      <c r="T11" s="45"/>
      <c r="U11" s="46"/>
      <c r="Z11"/>
      <c r="AA11" s="3"/>
      <c r="AB11" s="47"/>
      <c r="AC11" s="48"/>
    </row>
    <row r="12" spans="1:30" s="10" customFormat="1">
      <c r="A12" s="33" t="e">
        <f t="shared" si="0"/>
        <v>#N/A</v>
      </c>
      <c r="B12" s="30" t="s">
        <v>36</v>
      </c>
      <c r="C12" s="49">
        <f t="shared" si="1"/>
        <v>0</v>
      </c>
      <c r="D12" s="31" t="e">
        <f t="shared" si="2"/>
        <v>#N/A</v>
      </c>
      <c r="E12" s="31"/>
      <c r="F12" s="31"/>
      <c r="G12" s="31"/>
      <c r="H12" s="31"/>
      <c r="I12" s="44" t="s">
        <v>40</v>
      </c>
      <c r="J12" s="44">
        <f t="shared" si="3"/>
        <v>97</v>
      </c>
      <c r="K12" s="44"/>
      <c r="L12" s="44">
        <v>97</v>
      </c>
      <c r="M12" s="45"/>
      <c r="N12" s="45"/>
      <c r="O12" s="45"/>
      <c r="P12" s="45"/>
      <c r="Q12" s="45"/>
      <c r="R12" s="45"/>
      <c r="S12" s="45"/>
      <c r="T12" s="45"/>
      <c r="U12" s="46"/>
      <c r="Z12"/>
      <c r="AA12"/>
      <c r="AB12" s="47"/>
      <c r="AC12" s="48"/>
    </row>
    <row r="13" spans="1:30" s="10" customFormat="1">
      <c r="A13" s="33"/>
      <c r="B13" s="30"/>
      <c r="C13" s="49"/>
      <c r="D13" s="31"/>
      <c r="E13" s="31"/>
      <c r="F13" s="31"/>
      <c r="G13" s="31"/>
      <c r="H13" s="31"/>
      <c r="I13" s="31" t="s">
        <v>371</v>
      </c>
      <c r="J13" s="31"/>
      <c r="K13" s="31"/>
      <c r="L13" s="31"/>
      <c r="M13" s="45"/>
      <c r="N13" s="45"/>
      <c r="O13" s="45"/>
      <c r="P13" s="45"/>
      <c r="Q13" s="45"/>
      <c r="R13" s="45"/>
      <c r="S13" s="45"/>
      <c r="T13" s="45"/>
      <c r="U13" s="46"/>
      <c r="Z13"/>
      <c r="AA13"/>
      <c r="AB13" s="47"/>
      <c r="AC13" s="48"/>
    </row>
    <row r="14" spans="1:30" s="10" customFormat="1">
      <c r="A14" s="33"/>
      <c r="B14" s="30"/>
      <c r="C14" s="49"/>
      <c r="D14" s="31"/>
      <c r="E14" s="31"/>
      <c r="F14" s="31"/>
      <c r="G14" s="31"/>
      <c r="H14" s="31"/>
      <c r="I14" s="31" t="s">
        <v>192</v>
      </c>
      <c r="J14" s="31"/>
      <c r="K14" s="31"/>
      <c r="L14" s="31"/>
      <c r="M14" s="45"/>
      <c r="N14" s="45"/>
      <c r="O14" s="45"/>
      <c r="P14" s="45"/>
      <c r="Q14" s="45"/>
      <c r="R14" s="45"/>
      <c r="S14" s="45"/>
      <c r="T14" s="45"/>
      <c r="U14" s="46"/>
      <c r="Z14"/>
      <c r="AA14"/>
      <c r="AB14" s="47"/>
      <c r="AC14" s="48"/>
    </row>
    <row r="15" spans="1:30" s="10" customFormat="1">
      <c r="A15" s="33"/>
      <c r="B15" s="31"/>
      <c r="C15" s="31"/>
      <c r="D15" s="31"/>
      <c r="E15" s="31"/>
      <c r="F15" s="31"/>
      <c r="G15" s="31"/>
      <c r="H15" s="31"/>
      <c r="I15" s="31" t="s">
        <v>66</v>
      </c>
      <c r="J15" s="31"/>
      <c r="K15" s="31"/>
      <c r="L15" s="31"/>
      <c r="M15" s="45"/>
      <c r="N15" s="45"/>
      <c r="O15" s="45"/>
      <c r="P15" s="45"/>
      <c r="Q15" s="45"/>
      <c r="R15" s="45"/>
      <c r="S15" s="45"/>
      <c r="T15" s="45"/>
      <c r="U15" s="46"/>
      <c r="Z15"/>
      <c r="AB15" s="47"/>
      <c r="AC15" s="48"/>
    </row>
    <row r="16" spans="1:30" s="10" customFormat="1">
      <c r="A16" s="29" t="s">
        <v>91</v>
      </c>
      <c r="B16" s="30" t="s">
        <v>319</v>
      </c>
      <c r="C16" s="30" t="s">
        <v>80</v>
      </c>
      <c r="D16" s="30" t="s">
        <v>98</v>
      </c>
      <c r="E16" s="31"/>
      <c r="F16" s="31"/>
      <c r="G16" s="31"/>
      <c r="H16" s="31"/>
      <c r="I16" s="31" t="s">
        <v>372</v>
      </c>
      <c r="J16" s="31"/>
      <c r="K16" s="31"/>
      <c r="L16" s="31"/>
      <c r="M16" s="45"/>
      <c r="N16" s="45"/>
      <c r="O16" s="45"/>
      <c r="P16" s="45"/>
      <c r="Q16" s="45"/>
      <c r="R16" s="45"/>
      <c r="S16" s="45"/>
      <c r="T16" s="45"/>
      <c r="U16" s="46"/>
      <c r="AA16" s="3"/>
      <c r="AB16" s="47"/>
      <c r="AC16" s="48"/>
    </row>
    <row r="17" spans="1:30" s="10" customFormat="1">
      <c r="A17" s="33" t="e">
        <f t="shared" ref="A17:A28" si="4">RANK(C17,$C$17:$C$28,1)</f>
        <v>#N/A</v>
      </c>
      <c r="B17" s="31" t="s">
        <v>240</v>
      </c>
      <c r="C17" s="31">
        <f t="shared" ref="C17:C28" si="5">VLOOKUP(B17,I:J,2,FALSE)</f>
        <v>0</v>
      </c>
      <c r="D17" s="31" t="e">
        <f t="shared" ref="D17:D28" si="6">26-A17</f>
        <v>#N/A</v>
      </c>
      <c r="E17" s="31"/>
      <c r="F17" s="31"/>
      <c r="G17" s="31"/>
      <c r="H17" s="31"/>
      <c r="I17" s="30" t="s">
        <v>163</v>
      </c>
      <c r="J17" s="31"/>
      <c r="K17" s="31"/>
      <c r="L17" s="31"/>
      <c r="M17" s="45"/>
      <c r="N17" s="45"/>
      <c r="O17" s="45"/>
      <c r="P17" s="45"/>
      <c r="Q17" s="45"/>
      <c r="R17" s="45"/>
      <c r="S17" s="45"/>
      <c r="T17" s="45"/>
      <c r="U17" s="46"/>
      <c r="AA17" s="3"/>
      <c r="AB17" s="47"/>
      <c r="AC17" s="48"/>
    </row>
    <row r="18" spans="1:30" s="10" customFormat="1">
      <c r="A18" s="33" t="e">
        <f t="shared" si="4"/>
        <v>#N/A</v>
      </c>
      <c r="B18" s="30" t="s">
        <v>40</v>
      </c>
      <c r="C18" s="31">
        <f t="shared" si="5"/>
        <v>97</v>
      </c>
      <c r="D18" s="31" t="e">
        <f t="shared" si="6"/>
        <v>#N/A</v>
      </c>
      <c r="E18" s="31"/>
      <c r="F18" s="31"/>
      <c r="G18" s="31"/>
      <c r="H18" s="31"/>
      <c r="I18" s="31" t="s">
        <v>83</v>
      </c>
      <c r="J18" s="31"/>
      <c r="K18" s="31"/>
      <c r="L18" s="31"/>
      <c r="M18" s="45"/>
      <c r="N18" s="45"/>
      <c r="O18" s="45"/>
      <c r="P18" s="45"/>
      <c r="Q18" s="45"/>
      <c r="R18" s="45"/>
      <c r="S18" s="45"/>
      <c r="T18" s="45"/>
      <c r="U18" s="46"/>
      <c r="AA18" s="3"/>
      <c r="AB18" s="47"/>
      <c r="AC18" s="48"/>
    </row>
    <row r="19" spans="1:30" s="10" customFormat="1">
      <c r="A19" s="33" t="e">
        <f t="shared" si="4"/>
        <v>#N/A</v>
      </c>
      <c r="B19" s="30" t="s">
        <v>357</v>
      </c>
      <c r="C19" s="31">
        <f t="shared" si="5"/>
        <v>0</v>
      </c>
      <c r="D19" s="31" t="e">
        <f t="shared" si="6"/>
        <v>#N/A</v>
      </c>
      <c r="E19" s="31"/>
      <c r="F19" s="31"/>
      <c r="G19" s="31"/>
      <c r="H19" s="31"/>
      <c r="I19" s="31" t="s">
        <v>219</v>
      </c>
      <c r="J19" s="31"/>
      <c r="K19" s="31"/>
      <c r="L19" s="31"/>
      <c r="M19" s="45"/>
      <c r="N19" s="45"/>
      <c r="O19" s="45"/>
      <c r="P19" s="45"/>
      <c r="Q19" s="45"/>
      <c r="R19" s="45"/>
      <c r="S19" s="45"/>
      <c r="T19" s="45"/>
      <c r="U19" s="46"/>
      <c r="AA19" s="3"/>
      <c r="AB19" s="47"/>
      <c r="AC19" s="48"/>
    </row>
    <row r="20" spans="1:30">
      <c r="A20" s="33" t="e">
        <f t="shared" si="4"/>
        <v>#N/A</v>
      </c>
      <c r="B20" s="30" t="s">
        <v>43</v>
      </c>
      <c r="C20" s="31">
        <f t="shared" si="5"/>
        <v>0</v>
      </c>
      <c r="D20" s="31" t="e">
        <f t="shared" si="6"/>
        <v>#N/A</v>
      </c>
      <c r="E20" s="31"/>
      <c r="F20" s="31"/>
      <c r="G20" s="31"/>
      <c r="H20" s="31"/>
      <c r="I20" s="31" t="s">
        <v>53</v>
      </c>
      <c r="J20" s="31"/>
      <c r="K20" s="31"/>
      <c r="L20" s="31"/>
      <c r="M20" s="45"/>
      <c r="N20" s="45"/>
      <c r="O20" s="45"/>
      <c r="P20" s="45"/>
      <c r="Q20" s="45"/>
      <c r="R20" s="45"/>
      <c r="S20" s="45"/>
      <c r="T20" s="45"/>
      <c r="U20" s="46"/>
      <c r="W20" s="10"/>
      <c r="X20" s="10"/>
      <c r="Y20" s="10"/>
      <c r="AD20" s="10"/>
    </row>
    <row r="21" spans="1:30">
      <c r="A21" s="33" t="e">
        <f t="shared" si="4"/>
        <v>#N/A</v>
      </c>
      <c r="B21" s="30" t="s">
        <v>60</v>
      </c>
      <c r="C21" s="31">
        <f t="shared" si="5"/>
        <v>0</v>
      </c>
      <c r="D21" s="31" t="e">
        <f t="shared" si="6"/>
        <v>#N/A</v>
      </c>
      <c r="E21" s="31"/>
      <c r="F21" s="31"/>
      <c r="G21" s="31"/>
      <c r="H21" s="31"/>
      <c r="I21" s="31" t="s">
        <v>57</v>
      </c>
      <c r="J21" s="31"/>
      <c r="K21" s="31"/>
      <c r="L21" s="31"/>
      <c r="M21" s="45"/>
      <c r="N21" s="45"/>
      <c r="O21" s="45"/>
      <c r="P21" s="45"/>
      <c r="Q21" s="45"/>
      <c r="R21" s="45"/>
      <c r="S21" s="45"/>
      <c r="T21" s="45"/>
      <c r="U21" s="46"/>
      <c r="W21" s="10"/>
      <c r="X21" s="10"/>
      <c r="Y21" s="10"/>
      <c r="AD21" s="10"/>
    </row>
    <row r="22" spans="1:30">
      <c r="A22" s="33" t="e">
        <f t="shared" si="4"/>
        <v>#N/A</v>
      </c>
      <c r="B22" s="30" t="s">
        <v>71</v>
      </c>
      <c r="C22" s="31" t="e">
        <f t="shared" si="5"/>
        <v>#N/A</v>
      </c>
      <c r="D22" s="31" t="e">
        <f t="shared" si="6"/>
        <v>#N/A</v>
      </c>
      <c r="E22" s="31"/>
      <c r="F22" s="31"/>
      <c r="G22" s="31"/>
      <c r="H22" s="31"/>
      <c r="I22" s="31" t="s">
        <v>64</v>
      </c>
      <c r="J22" s="31"/>
      <c r="K22" s="31"/>
      <c r="L22" s="31"/>
      <c r="M22" s="45"/>
      <c r="N22" s="45"/>
      <c r="O22" s="45"/>
      <c r="P22" s="45"/>
      <c r="Q22" s="45"/>
      <c r="R22" s="45"/>
      <c r="S22" s="45"/>
      <c r="T22" s="45"/>
      <c r="U22" s="46"/>
      <c r="W22" s="10"/>
      <c r="X22" s="10"/>
      <c r="Y22" s="10"/>
      <c r="AD22" s="10"/>
    </row>
    <row r="23" spans="1:30">
      <c r="A23" s="33" t="e">
        <f t="shared" si="4"/>
        <v>#N/A</v>
      </c>
      <c r="B23" s="30" t="s">
        <v>61</v>
      </c>
      <c r="C23" s="31" t="e">
        <f t="shared" si="5"/>
        <v>#N/A</v>
      </c>
      <c r="D23" s="31" t="e">
        <f>26-A23</f>
        <v>#N/A</v>
      </c>
      <c r="E23" s="31"/>
      <c r="F23" s="31"/>
      <c r="G23" s="31"/>
      <c r="H23" s="31"/>
      <c r="I23" s="31" t="s">
        <v>56</v>
      </c>
      <c r="J23" s="31"/>
      <c r="K23" s="31"/>
      <c r="L23" s="31"/>
      <c r="M23" s="45"/>
      <c r="N23" s="45"/>
      <c r="O23" s="45"/>
      <c r="P23" s="44"/>
      <c r="Q23" s="45"/>
      <c r="R23" s="45"/>
      <c r="S23" s="45"/>
      <c r="T23" s="45"/>
      <c r="U23" s="46"/>
      <c r="W23" s="10"/>
      <c r="X23" s="10"/>
      <c r="Y23" s="10"/>
      <c r="AD23" s="10"/>
    </row>
    <row r="24" spans="1:30">
      <c r="A24" s="33" t="e">
        <f t="shared" si="4"/>
        <v>#N/A</v>
      </c>
      <c r="B24" s="30" t="s">
        <v>165</v>
      </c>
      <c r="C24" s="31" t="e">
        <f t="shared" si="5"/>
        <v>#N/A</v>
      </c>
      <c r="D24" s="31" t="e">
        <f>26-A24</f>
        <v>#N/A</v>
      </c>
      <c r="E24" s="31"/>
      <c r="F24" s="31"/>
      <c r="G24" s="31"/>
      <c r="H24" s="31"/>
      <c r="I24" s="31" t="s">
        <v>367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AB24" s="47"/>
      <c r="AC24" s="48"/>
      <c r="AD24" s="10"/>
    </row>
    <row r="25" spans="1:30">
      <c r="A25" s="33" t="e">
        <f t="shared" si="4"/>
        <v>#N/A</v>
      </c>
      <c r="B25" s="30" t="s">
        <v>358</v>
      </c>
      <c r="C25" s="31" t="e">
        <f t="shared" si="5"/>
        <v>#N/A</v>
      </c>
      <c r="D25" s="31" t="e">
        <f>26-A25</f>
        <v>#N/A</v>
      </c>
      <c r="E25" s="31"/>
      <c r="F25" s="31"/>
      <c r="G25" s="31"/>
      <c r="H25" s="31"/>
      <c r="I25" s="31" t="s">
        <v>378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  <c r="AB25" s="47"/>
      <c r="AC25" s="48"/>
      <c r="AD25" s="10"/>
    </row>
    <row r="26" spans="1:30">
      <c r="A26" s="33" t="e">
        <f t="shared" si="4"/>
        <v>#N/A</v>
      </c>
      <c r="B26" s="30" t="s">
        <v>81</v>
      </c>
      <c r="C26" s="31" t="e">
        <f t="shared" si="5"/>
        <v>#N/A</v>
      </c>
      <c r="D26" s="31" t="e">
        <f>26-A26</f>
        <v>#N/A</v>
      </c>
      <c r="E26" s="31"/>
      <c r="F26" s="31"/>
      <c r="G26" s="31"/>
      <c r="H26" s="31"/>
      <c r="I26" s="31" t="s">
        <v>85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AB26" s="47"/>
      <c r="AC26" s="48"/>
      <c r="AD26" s="10"/>
    </row>
    <row r="27" spans="1:30">
      <c r="A27" s="33" t="e">
        <f t="shared" si="4"/>
        <v>#N/A</v>
      </c>
      <c r="B27" s="30" t="s">
        <v>359</v>
      </c>
      <c r="C27" s="31" t="e">
        <f t="shared" si="5"/>
        <v>#N/A</v>
      </c>
      <c r="D27" s="31" t="e">
        <f>26-A27</f>
        <v>#N/A</v>
      </c>
      <c r="E27" s="30" t="s">
        <v>320</v>
      </c>
      <c r="F27" s="30" t="s">
        <v>321</v>
      </c>
      <c r="G27" s="30"/>
      <c r="H27" s="30"/>
      <c r="I27" s="31" t="s">
        <v>379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  <c r="AD27" s="10"/>
    </row>
    <row r="28" spans="1:30">
      <c r="A28" s="33" t="e">
        <f t="shared" si="4"/>
        <v>#N/A</v>
      </c>
      <c r="B28" s="30" t="s">
        <v>262</v>
      </c>
      <c r="C28" s="31" t="e">
        <f t="shared" si="5"/>
        <v>#N/A</v>
      </c>
      <c r="D28" s="31" t="e">
        <f t="shared" si="6"/>
        <v>#N/A</v>
      </c>
      <c r="E28" s="31" t="e">
        <f>VLOOKUP(B17,' Road Table'!$B$3:$B$61,1,FALSE)</f>
        <v>#N/A</v>
      </c>
      <c r="F28" s="31" t="e">
        <f>VLOOKUP(B17,'Overall Champs'!$P$8:$P$44,1,FALSE)</f>
        <v>#N/A</v>
      </c>
      <c r="G28" s="31"/>
      <c r="H28" s="31"/>
      <c r="I28" s="31" t="s">
        <v>247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  <c r="AD28" s="10"/>
    </row>
    <row r="29" spans="1:30" s="10" customFormat="1">
      <c r="A29" s="33"/>
      <c r="B29" s="30"/>
      <c r="C29" s="31"/>
      <c r="D29" s="31"/>
      <c r="E29" s="31"/>
      <c r="F29" s="31"/>
      <c r="G29" s="31"/>
      <c r="H29" s="31"/>
      <c r="I29" s="31" t="s">
        <v>90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2"/>
    </row>
    <row r="30" spans="1:30" s="10" customFormat="1">
      <c r="A30" s="33"/>
      <c r="B30" s="30"/>
      <c r="C30" s="31"/>
      <c r="D30" s="31"/>
      <c r="E30" s="31"/>
      <c r="F30" s="31"/>
      <c r="G30" s="31"/>
      <c r="H30" s="31"/>
      <c r="I30" s="31" t="s">
        <v>65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30" s="10" customFormat="1">
      <c r="A31" s="33"/>
      <c r="B31" s="30"/>
      <c r="C31" s="31"/>
      <c r="D31" s="31"/>
      <c r="E31" s="31"/>
      <c r="F31" s="31"/>
      <c r="G31" s="31"/>
      <c r="H31" s="31"/>
      <c r="I31" s="31" t="s">
        <v>310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spans="1:30" s="10" customFormat="1">
      <c r="A32" s="33"/>
      <c r="B32" s="30"/>
      <c r="C32" s="31"/>
      <c r="D32" s="31"/>
      <c r="E32" s="31"/>
      <c r="F32" s="31"/>
      <c r="G32" s="31"/>
      <c r="H32" s="31"/>
      <c r="I32" s="31" t="s">
        <v>84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</row>
    <row r="33" spans="1:21" s="10" customFormat="1">
      <c r="A33" s="33"/>
      <c r="B33" s="30"/>
      <c r="C33" s="31"/>
      <c r="D33" s="31"/>
      <c r="E33" s="31"/>
      <c r="F33" s="31"/>
      <c r="G33" s="31"/>
      <c r="H33" s="31"/>
      <c r="I33" s="31" t="s">
        <v>380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/>
    </row>
    <row r="34" spans="1:21" s="10" customFormat="1">
      <c r="A34" s="33"/>
      <c r="B34" s="30"/>
      <c r="C34" s="31"/>
      <c r="D34" s="31"/>
      <c r="E34" s="31"/>
      <c r="F34" s="31"/>
      <c r="G34" s="31"/>
      <c r="H34" s="31"/>
      <c r="I34" s="31" t="s">
        <v>174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</row>
    <row r="35" spans="1:21" s="10" customFormat="1">
      <c r="A35" s="33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</row>
    <row r="36" spans="1:21" s="10" customFormat="1">
      <c r="A36" s="33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2"/>
    </row>
    <row r="37" spans="1:21" s="10" customFormat="1">
      <c r="A37" s="33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2"/>
    </row>
    <row r="38" spans="1:21" s="10" customFormat="1">
      <c r="A38" s="33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2"/>
    </row>
    <row r="39" spans="1:21" s="10" customFormat="1">
      <c r="A39" s="33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2"/>
    </row>
    <row r="40" spans="1:21" s="10" customFormat="1">
      <c r="A40" s="33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2"/>
    </row>
    <row r="41" spans="1:21" s="10" customFormat="1">
      <c r="A41" s="33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2"/>
    </row>
    <row r="42" spans="1:21" s="10" customFormat="1">
      <c r="A42" s="33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2"/>
    </row>
    <row r="43" spans="1:21" s="10" customFormat="1">
      <c r="A43" s="33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2"/>
    </row>
    <row r="44" spans="1:21" s="10" customFormat="1">
      <c r="A44" s="33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2"/>
    </row>
    <row r="45" spans="1:21" s="10" customFormat="1">
      <c r="A45" s="33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2"/>
    </row>
    <row r="46" spans="1:21" s="10" customFormat="1">
      <c r="A46" s="33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2"/>
    </row>
    <row r="47" spans="1:21" s="10" customFormat="1">
      <c r="A47" s="33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s="10" customFormat="1">
      <c r="A48" s="33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1" s="10" customFormat="1">
      <c r="A49" s="33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1" s="10" customFormat="1">
      <c r="A50" s="33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2"/>
    </row>
    <row r="51" spans="1:21" s="10" customFormat="1">
      <c r="A51" s="33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2"/>
    </row>
    <row r="52" spans="1:21" s="10" customFormat="1">
      <c r="A52" s="33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2"/>
    </row>
    <row r="53" spans="1:21" s="10" customFormat="1">
      <c r="A53" s="33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2"/>
    </row>
    <row r="54" spans="1:21" s="10" customFormat="1" ht="13.8" thickBot="1">
      <c r="A54" s="33"/>
      <c r="B54" s="30"/>
      <c r="C54" s="31"/>
      <c r="D54" s="31"/>
      <c r="E54" s="31"/>
      <c r="F54" s="31"/>
      <c r="G54" s="31"/>
      <c r="H54" s="31"/>
      <c r="I54" s="35"/>
      <c r="J54" s="35"/>
      <c r="K54" s="35"/>
      <c r="L54" s="35"/>
      <c r="M54" s="31"/>
      <c r="N54" s="31"/>
      <c r="O54" s="31"/>
      <c r="P54" s="31"/>
      <c r="Q54" s="31"/>
      <c r="R54" s="31"/>
      <c r="S54" s="31"/>
      <c r="T54" s="31"/>
      <c r="U54" s="32"/>
    </row>
    <row r="55" spans="1:21" ht="27" thickBot="1">
      <c r="A55" s="34"/>
      <c r="B55" s="35"/>
      <c r="C55" s="35"/>
      <c r="D55" s="35"/>
      <c r="E55" s="35"/>
      <c r="F55" s="35"/>
      <c r="G55" s="35"/>
      <c r="H55" s="35"/>
      <c r="M55" s="42" t="s">
        <v>332</v>
      </c>
      <c r="N55" s="42" t="s">
        <v>356</v>
      </c>
      <c r="O55" s="42" t="s">
        <v>361</v>
      </c>
      <c r="P55" s="42" t="s">
        <v>368</v>
      </c>
      <c r="Q55" s="42" t="s">
        <v>375</v>
      </c>
      <c r="R55" s="42" t="s">
        <v>376</v>
      </c>
      <c r="S55" s="43" t="s">
        <v>428</v>
      </c>
      <c r="T55" s="35"/>
      <c r="U55" s="36"/>
    </row>
    <row r="56" spans="1:21" ht="27" thickBot="1">
      <c r="I56" s="42" t="s">
        <v>352</v>
      </c>
      <c r="J56" s="42" t="s">
        <v>317</v>
      </c>
      <c r="K56" s="42" t="s">
        <v>322</v>
      </c>
      <c r="L56" s="42"/>
      <c r="M56" s="52"/>
      <c r="N56" s="45"/>
      <c r="O56" s="45"/>
      <c r="P56" s="45"/>
      <c r="Q56" s="45"/>
      <c r="R56" s="45"/>
      <c r="S56" s="46"/>
    </row>
    <row r="57" spans="1:21" ht="36.6">
      <c r="A57" s="37" t="s">
        <v>354</v>
      </c>
      <c r="B57" s="28"/>
      <c r="C57" s="28"/>
      <c r="D57" s="28"/>
      <c r="E57" s="28"/>
      <c r="F57" s="28"/>
      <c r="G57" s="28"/>
      <c r="H57" s="28"/>
      <c r="I57" s="44" t="s">
        <v>438</v>
      </c>
      <c r="J57" s="44">
        <f t="shared" ref="J57:J62" si="7">L57</f>
        <v>234</v>
      </c>
      <c r="K57" s="45"/>
      <c r="L57" s="45">
        <v>234</v>
      </c>
      <c r="M57" s="45"/>
      <c r="N57" s="45"/>
      <c r="O57" s="45"/>
      <c r="P57" s="45"/>
      <c r="Q57" s="45"/>
      <c r="R57" s="45"/>
      <c r="S57" s="46"/>
      <c r="T57"/>
    </row>
    <row r="58" spans="1:21">
      <c r="A58" s="29" t="s">
        <v>91</v>
      </c>
      <c r="B58" s="30" t="s">
        <v>78</v>
      </c>
      <c r="C58" s="30" t="s">
        <v>80</v>
      </c>
      <c r="D58" s="30" t="s">
        <v>98</v>
      </c>
      <c r="E58" s="30" t="s">
        <v>320</v>
      </c>
      <c r="F58" s="30" t="s">
        <v>321</v>
      </c>
      <c r="G58" s="30"/>
      <c r="H58" s="30"/>
      <c r="I58" s="44" t="s">
        <v>344</v>
      </c>
      <c r="J58" s="44">
        <f t="shared" si="7"/>
        <v>181</v>
      </c>
      <c r="K58" s="45"/>
      <c r="L58" s="45">
        <v>181</v>
      </c>
      <c r="M58" s="45"/>
      <c r="N58" s="45"/>
      <c r="O58" s="45"/>
      <c r="P58" s="45"/>
      <c r="Q58" s="45"/>
      <c r="R58" s="45"/>
      <c r="S58" s="46"/>
      <c r="T58"/>
    </row>
    <row r="59" spans="1:21">
      <c r="A59" s="33" t="e">
        <f t="shared" ref="A59:A64" si="8">RANK(C59,$C$59:$C$70,1)</f>
        <v>#N/A</v>
      </c>
      <c r="B59" s="30" t="s">
        <v>343</v>
      </c>
      <c r="C59" s="31" t="e">
        <f t="shared" ref="C59:C64" si="9">VLOOKUP(B59,I$57:J$1048576,2,FALSE)</f>
        <v>#N/A</v>
      </c>
      <c r="D59" s="31" t="e">
        <f t="shared" ref="D59:D64" si="10">26-A59</f>
        <v>#N/A</v>
      </c>
      <c r="E59" s="31" t="e">
        <f>VLOOKUP(B59,' Road Table'!$B$3:$B$61,1,FALSE)</f>
        <v>#N/A</v>
      </c>
      <c r="F59" s="31" t="e">
        <f>VLOOKUP(B59,'Overall Champs'!$C$8:$C$89,1,FALSE)</f>
        <v>#N/A</v>
      </c>
      <c r="G59" s="31"/>
      <c r="H59" s="31"/>
      <c r="I59" s="44" t="s">
        <v>346</v>
      </c>
      <c r="J59" s="44">
        <f t="shared" si="7"/>
        <v>198</v>
      </c>
      <c r="K59" s="45"/>
      <c r="L59" s="45">
        <v>198</v>
      </c>
      <c r="M59" s="45"/>
      <c r="N59" s="45"/>
      <c r="O59" s="45"/>
      <c r="P59" s="45"/>
      <c r="Q59" s="45"/>
      <c r="R59" s="45"/>
      <c r="S59" s="46"/>
      <c r="T59"/>
    </row>
    <row r="60" spans="1:21">
      <c r="A60" s="33" t="e">
        <f t="shared" si="8"/>
        <v>#N/A</v>
      </c>
      <c r="B60" s="30" t="s">
        <v>344</v>
      </c>
      <c r="C60" s="31">
        <f t="shared" si="9"/>
        <v>181</v>
      </c>
      <c r="D60" s="31" t="e">
        <f t="shared" si="10"/>
        <v>#N/A</v>
      </c>
      <c r="E60" s="31" t="e">
        <f>VLOOKUP(B60,' Road Table'!$B$3:$B$61,1,FALSE)</f>
        <v>#N/A</v>
      </c>
      <c r="F60" s="31" t="e">
        <f>VLOOKUP(B60,'Overall Champs'!$P$8:$P$79,1,FALSE)</f>
        <v>#N/A</v>
      </c>
      <c r="G60" s="31"/>
      <c r="H60" s="31"/>
      <c r="I60" s="44" t="s">
        <v>436</v>
      </c>
      <c r="J60" s="44">
        <f t="shared" si="7"/>
        <v>233</v>
      </c>
      <c r="K60" s="45"/>
      <c r="L60" s="45">
        <v>233</v>
      </c>
      <c r="M60" s="45"/>
      <c r="N60" s="45"/>
      <c r="O60" s="45"/>
      <c r="P60" s="45"/>
      <c r="Q60" s="45"/>
      <c r="R60" s="45"/>
      <c r="S60" s="46"/>
      <c r="T60"/>
    </row>
    <row r="61" spans="1:21">
      <c r="A61" s="33" t="e">
        <f t="shared" si="8"/>
        <v>#N/A</v>
      </c>
      <c r="B61" s="30" t="s">
        <v>345</v>
      </c>
      <c r="C61" s="31" t="e">
        <f t="shared" si="9"/>
        <v>#N/A</v>
      </c>
      <c r="D61" s="31" t="e">
        <f t="shared" si="10"/>
        <v>#N/A</v>
      </c>
      <c r="E61" s="31" t="e">
        <f>VLOOKUP(B61,' Road Table'!$B$3:$B$61,1,FALSE)</f>
        <v>#N/A</v>
      </c>
      <c r="F61" s="31" t="e">
        <f>VLOOKUP(B61,'Overall Champs'!$P$8:$P$79,1,FALSE)</f>
        <v>#N/A</v>
      </c>
      <c r="G61" s="31"/>
      <c r="H61" s="31"/>
      <c r="I61" t="s">
        <v>410</v>
      </c>
      <c r="J61" s="44">
        <f t="shared" si="7"/>
        <v>258</v>
      </c>
      <c r="L61" s="10">
        <v>258</v>
      </c>
      <c r="M61" s="45"/>
      <c r="N61" s="45"/>
      <c r="O61" s="45"/>
      <c r="P61" s="45"/>
      <c r="Q61" s="45"/>
      <c r="R61" s="45"/>
      <c r="S61" s="46"/>
      <c r="T61"/>
    </row>
    <row r="62" spans="1:21">
      <c r="A62" s="33" t="e">
        <f t="shared" si="8"/>
        <v>#N/A</v>
      </c>
      <c r="B62" s="31" t="s">
        <v>76</v>
      </c>
      <c r="C62" s="31">
        <f t="shared" si="9"/>
        <v>0</v>
      </c>
      <c r="D62" s="31" t="e">
        <f t="shared" si="10"/>
        <v>#N/A</v>
      </c>
      <c r="E62" s="31" t="e">
        <f>VLOOKUP(B62,' Road Table'!$B$3:$B$61,1,FALSE)</f>
        <v>#N/A</v>
      </c>
      <c r="F62" s="31" t="e">
        <f>VLOOKUP(B62,'Overall Champs'!$P$8:$P$79,1,FALSE)</f>
        <v>#N/A</v>
      </c>
      <c r="G62" s="31"/>
      <c r="H62" s="31"/>
      <c r="I62" t="s">
        <v>407</v>
      </c>
      <c r="J62" s="44">
        <f t="shared" si="7"/>
        <v>258</v>
      </c>
      <c r="L62" s="10">
        <v>258</v>
      </c>
      <c r="M62" s="45"/>
      <c r="N62" s="45"/>
      <c r="O62" s="45"/>
      <c r="P62" s="45"/>
      <c r="Q62" s="45"/>
      <c r="R62" s="45"/>
      <c r="S62" s="46"/>
      <c r="T62"/>
    </row>
    <row r="63" spans="1:21">
      <c r="A63" s="33" t="e">
        <f t="shared" si="8"/>
        <v>#N/A</v>
      </c>
      <c r="B63" s="30" t="s">
        <v>350</v>
      </c>
      <c r="C63" s="31" t="e">
        <f t="shared" si="9"/>
        <v>#N/A</v>
      </c>
      <c r="D63" s="31" t="e">
        <f t="shared" si="10"/>
        <v>#N/A</v>
      </c>
      <c r="E63" s="31"/>
      <c r="F63" s="31"/>
      <c r="G63" s="31"/>
      <c r="H63" s="31"/>
      <c r="I63" s="44" t="s">
        <v>347</v>
      </c>
      <c r="J63" s="44">
        <f t="shared" ref="J63:J71" si="11">MIN(K65:W65)</f>
        <v>0</v>
      </c>
      <c r="K63" s="45"/>
      <c r="L63" s="45"/>
      <c r="M63" s="45"/>
      <c r="N63" s="45"/>
      <c r="O63" s="45"/>
      <c r="P63" s="45"/>
      <c r="Q63" s="45"/>
      <c r="R63" s="45"/>
      <c r="S63" s="46"/>
      <c r="T63"/>
    </row>
    <row r="64" spans="1:21">
      <c r="A64" s="33" t="e">
        <f t="shared" si="8"/>
        <v>#N/A</v>
      </c>
      <c r="B64" s="31" t="s">
        <v>36</v>
      </c>
      <c r="C64" s="31">
        <f t="shared" si="9"/>
        <v>0</v>
      </c>
      <c r="D64" s="31" t="e">
        <f t="shared" si="10"/>
        <v>#N/A</v>
      </c>
      <c r="E64" s="31"/>
      <c r="F64" s="31"/>
      <c r="G64" s="31"/>
      <c r="H64" s="31"/>
      <c r="I64" s="44" t="s">
        <v>431</v>
      </c>
      <c r="J64" s="44">
        <f t="shared" si="11"/>
        <v>0</v>
      </c>
      <c r="K64" s="45"/>
      <c r="L64" s="45"/>
      <c r="M64" s="45"/>
      <c r="N64" s="45"/>
      <c r="O64" s="45"/>
      <c r="P64" s="45"/>
      <c r="Q64" s="45"/>
      <c r="R64" s="45"/>
      <c r="S64" s="46"/>
      <c r="T64"/>
    </row>
    <row r="65" spans="1:21">
      <c r="A65" s="33"/>
      <c r="B65" s="31"/>
      <c r="C65" s="31"/>
      <c r="D65" s="31"/>
      <c r="E65" s="31"/>
      <c r="F65" s="31"/>
      <c r="G65" s="31"/>
      <c r="H65" s="31"/>
      <c r="I65" s="44" t="s">
        <v>349</v>
      </c>
      <c r="J65" s="44">
        <f t="shared" si="11"/>
        <v>0</v>
      </c>
      <c r="K65" s="45"/>
      <c r="L65" s="45"/>
      <c r="M65" s="45"/>
      <c r="N65" s="45"/>
      <c r="O65" s="45"/>
      <c r="P65" s="45"/>
      <c r="Q65" s="45"/>
      <c r="R65" s="45"/>
      <c r="S65" s="46"/>
      <c r="T65"/>
    </row>
    <row r="66" spans="1:21">
      <c r="A66" s="33"/>
      <c r="B66" s="31"/>
      <c r="C66" s="31"/>
      <c r="D66" s="31"/>
      <c r="E66" s="31"/>
      <c r="F66" s="31"/>
      <c r="G66" s="31"/>
      <c r="H66" s="31"/>
      <c r="I66" s="44" t="s">
        <v>363</v>
      </c>
      <c r="J66" s="44">
        <f t="shared" si="11"/>
        <v>0</v>
      </c>
      <c r="K66" s="45"/>
      <c r="L66" s="45"/>
      <c r="M66" s="45"/>
      <c r="N66" s="45"/>
      <c r="O66" s="45"/>
      <c r="P66" s="45"/>
      <c r="Q66" s="45"/>
      <c r="R66" s="45"/>
      <c r="S66" s="46"/>
      <c r="T66"/>
    </row>
    <row r="67" spans="1:21">
      <c r="A67" s="33"/>
      <c r="B67" s="31"/>
      <c r="C67" s="31"/>
      <c r="D67" s="31"/>
      <c r="E67" s="31"/>
      <c r="F67" s="31"/>
      <c r="G67" s="31"/>
      <c r="H67" s="31"/>
      <c r="I67" s="44" t="s">
        <v>357</v>
      </c>
      <c r="J67" s="44">
        <f t="shared" si="11"/>
        <v>0</v>
      </c>
      <c r="K67" s="45"/>
      <c r="L67" s="45"/>
      <c r="M67" s="45"/>
      <c r="N67" s="45"/>
      <c r="O67" s="45"/>
      <c r="P67" s="45"/>
      <c r="Q67" s="45"/>
      <c r="R67" s="45"/>
      <c r="S67" s="46"/>
      <c r="T67"/>
    </row>
    <row r="68" spans="1:21">
      <c r="A68" s="33"/>
      <c r="B68" s="31"/>
      <c r="C68" s="31"/>
      <c r="D68" s="31"/>
      <c r="E68" s="31"/>
      <c r="F68" s="31"/>
      <c r="G68" s="31"/>
      <c r="H68" s="31"/>
      <c r="I68" s="44" t="s">
        <v>36</v>
      </c>
      <c r="J68" s="44">
        <f t="shared" si="11"/>
        <v>0</v>
      </c>
      <c r="K68" s="45"/>
      <c r="L68" s="45"/>
      <c r="M68" s="31"/>
      <c r="N68" s="31"/>
      <c r="O68" s="31"/>
      <c r="P68" s="31"/>
      <c r="Q68" s="31"/>
      <c r="R68" s="31"/>
      <c r="S68" s="32"/>
      <c r="T68"/>
    </row>
    <row r="69" spans="1:21">
      <c r="A69" s="33"/>
      <c r="B69" s="31"/>
      <c r="C69" s="31"/>
      <c r="D69" s="31"/>
      <c r="E69" s="31"/>
      <c r="F69" s="31"/>
      <c r="G69" s="31"/>
      <c r="H69" s="31"/>
      <c r="I69" s="31" t="s">
        <v>60</v>
      </c>
      <c r="J69" s="44">
        <f t="shared" si="11"/>
        <v>0</v>
      </c>
      <c r="K69" s="31"/>
      <c r="L69" s="31"/>
      <c r="M69" s="31"/>
      <c r="N69" s="31"/>
      <c r="O69" s="31"/>
      <c r="P69" s="31"/>
      <c r="Q69" s="31"/>
      <c r="R69" s="31"/>
      <c r="S69" s="32"/>
      <c r="T69"/>
    </row>
    <row r="70" spans="1:21">
      <c r="A70" s="33"/>
      <c r="B70" s="31"/>
      <c r="C70" s="31"/>
      <c r="D70" s="31"/>
      <c r="E70" s="31"/>
      <c r="F70" s="31"/>
      <c r="G70" s="31"/>
      <c r="H70" s="31"/>
      <c r="I70" s="31" t="s">
        <v>219</v>
      </c>
      <c r="J70" s="44">
        <f t="shared" si="11"/>
        <v>0</v>
      </c>
      <c r="K70" s="31"/>
      <c r="L70" s="31"/>
      <c r="M70" s="31"/>
      <c r="N70" s="31"/>
      <c r="O70" s="31"/>
      <c r="P70" s="31"/>
      <c r="Q70" s="31"/>
      <c r="R70" s="31"/>
      <c r="S70" s="31"/>
      <c r="T70"/>
    </row>
    <row r="71" spans="1:21">
      <c r="A71" s="33"/>
      <c r="B71" s="31"/>
      <c r="C71" s="31"/>
      <c r="D71" s="31"/>
      <c r="E71" s="31"/>
      <c r="F71" s="31"/>
      <c r="G71" s="31"/>
      <c r="H71" s="31"/>
      <c r="I71" s="30" t="s">
        <v>240</v>
      </c>
      <c r="J71" s="44">
        <f t="shared" si="11"/>
        <v>0</v>
      </c>
      <c r="K71" s="31"/>
      <c r="L71" s="31"/>
      <c r="M71" s="31"/>
      <c r="N71" s="31"/>
      <c r="O71" s="31"/>
      <c r="P71" s="31"/>
      <c r="Q71" s="31"/>
      <c r="R71" s="31"/>
      <c r="S71" s="31"/>
      <c r="T71"/>
    </row>
    <row r="72" spans="1:21">
      <c r="A72" s="29" t="s">
        <v>91</v>
      </c>
      <c r="B72" s="30" t="s">
        <v>319</v>
      </c>
      <c r="C72" s="30" t="s">
        <v>80</v>
      </c>
      <c r="D72" s="30" t="s">
        <v>98</v>
      </c>
      <c r="E72" s="30" t="s">
        <v>320</v>
      </c>
      <c r="F72" s="30" t="s">
        <v>321</v>
      </c>
      <c r="G72" s="30"/>
      <c r="H72" s="30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1">
      <c r="A73" s="33" t="e">
        <f t="shared" ref="A73:A78" si="12">RANK(C73,$C$73:$C$83,1)</f>
        <v>#N/A</v>
      </c>
      <c r="B73" s="30" t="s">
        <v>41</v>
      </c>
      <c r="C73" s="31" t="e">
        <f t="shared" ref="C73:C78" si="13">VLOOKUP(B73,I$57:J$1048576,2,FALSE)</f>
        <v>#N/A</v>
      </c>
      <c r="D73" s="31" t="e">
        <f t="shared" ref="D73:D78" si="14">26-A73</f>
        <v>#N/A</v>
      </c>
      <c r="E73" s="31" t="e">
        <f>VLOOKUP(B73,' Road Table'!$B$3:$B$61,1,FALSE)</f>
        <v>#N/A</v>
      </c>
      <c r="F73" s="31" t="e">
        <f>VLOOKUP(B73,'Overall Champs'!$P$8:$P$44,1,FALSE)</f>
        <v>#N/A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2"/>
    </row>
    <row r="74" spans="1:21">
      <c r="A74" s="33" t="e">
        <f t="shared" si="12"/>
        <v>#N/A</v>
      </c>
      <c r="B74" s="31" t="s">
        <v>357</v>
      </c>
      <c r="C74" s="31">
        <f t="shared" si="13"/>
        <v>0</v>
      </c>
      <c r="D74" s="31" t="e">
        <f t="shared" si="14"/>
        <v>#N/A</v>
      </c>
      <c r="E74" s="31" t="e">
        <f>VLOOKUP(B74,' Road Table'!$B$3:$B$61,1,FALSE)</f>
        <v>#N/A</v>
      </c>
      <c r="F74" s="31" t="str">
        <f>VLOOKUP(B74,'Overall Champs'!$P$8:$P$44,1,FALSE)</f>
        <v>Sara Abbott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2"/>
    </row>
    <row r="75" spans="1:21">
      <c r="A75" s="33" t="e">
        <f t="shared" si="12"/>
        <v>#N/A</v>
      </c>
      <c r="B75" s="30" t="s">
        <v>346</v>
      </c>
      <c r="C75" s="31">
        <f t="shared" si="13"/>
        <v>198</v>
      </c>
      <c r="D75" s="31" t="e">
        <f t="shared" si="14"/>
        <v>#N/A</v>
      </c>
      <c r="E75" s="31" t="e">
        <f>VLOOKUP(B75,' Road Table'!$B$3:$B$61,1,FALSE)</f>
        <v>#N/A</v>
      </c>
      <c r="F75" s="31" t="str">
        <f>VLOOKUP(B75,'Overall Champs'!$P$8:$P$44,1,FALSE)</f>
        <v>Sue Straw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2"/>
    </row>
    <row r="76" spans="1:21" ht="13.8" thickBot="1">
      <c r="A76" s="33" t="e">
        <f t="shared" si="12"/>
        <v>#N/A</v>
      </c>
      <c r="B76" s="30" t="s">
        <v>347</v>
      </c>
      <c r="C76" s="31">
        <f t="shared" si="13"/>
        <v>0</v>
      </c>
      <c r="D76" s="31" t="e">
        <f t="shared" si="14"/>
        <v>#N/A</v>
      </c>
      <c r="E76" s="31" t="e">
        <f>VLOOKUP(B76,' Road Table'!$B$3:$B$61,1,FALSE)</f>
        <v>#N/A</v>
      </c>
      <c r="F76" s="31" t="e">
        <f>VLOOKUP(B76,'Overall Champs'!$P$8:$P$44,1,FALSE)</f>
        <v>#N/A</v>
      </c>
      <c r="G76" s="31"/>
      <c r="H76" s="31"/>
      <c r="I76" s="31"/>
      <c r="J76" s="31"/>
      <c r="K76" s="31"/>
      <c r="L76" s="31"/>
      <c r="M76" s="35"/>
      <c r="N76" s="35"/>
      <c r="O76" s="35"/>
      <c r="P76" s="35"/>
      <c r="Q76" s="35"/>
      <c r="R76" s="35"/>
      <c r="S76" s="35"/>
      <c r="T76" s="31"/>
      <c r="U76" s="32"/>
    </row>
    <row r="77" spans="1:21" ht="13.8" thickBot="1">
      <c r="A77" s="33" t="e">
        <f t="shared" si="12"/>
        <v>#N/A</v>
      </c>
      <c r="B77" s="30" t="s">
        <v>348</v>
      </c>
      <c r="C77" s="31" t="e">
        <f t="shared" si="13"/>
        <v>#N/A</v>
      </c>
      <c r="D77" s="31" t="e">
        <f t="shared" si="14"/>
        <v>#N/A</v>
      </c>
      <c r="E77" s="31" t="e">
        <f>VLOOKUP(B77,' Road Table'!$B$3:$B$61,1,FALSE)</f>
        <v>#N/A</v>
      </c>
      <c r="F77" s="31" t="e">
        <f>VLOOKUP(B77,'Overall Champs'!$P$8:$P$44,1,FALSE)</f>
        <v>#N/A</v>
      </c>
      <c r="G77" s="31"/>
      <c r="H77" s="31"/>
      <c r="I77" s="35"/>
      <c r="J77" s="35"/>
      <c r="K77" s="35"/>
      <c r="L77" s="35"/>
      <c r="T77" s="31"/>
      <c r="U77" s="32"/>
    </row>
    <row r="78" spans="1:21" ht="13.8" thickBot="1">
      <c r="A78" s="33" t="e">
        <f t="shared" si="12"/>
        <v>#N/A</v>
      </c>
      <c r="B78" s="30" t="s">
        <v>349</v>
      </c>
      <c r="C78" s="31">
        <f t="shared" si="13"/>
        <v>0</v>
      </c>
      <c r="D78" s="31" t="e">
        <f t="shared" si="14"/>
        <v>#N/A</v>
      </c>
      <c r="E78" s="31"/>
      <c r="F78" s="31"/>
      <c r="G78" s="31"/>
      <c r="H78" s="31"/>
      <c r="T78" s="35"/>
      <c r="U78" s="32"/>
    </row>
    <row r="79" spans="1:21" ht="13.8" thickBot="1">
      <c r="A79" s="34"/>
      <c r="B79" s="35"/>
      <c r="C79" s="35"/>
      <c r="D79" s="35"/>
      <c r="E79" s="35"/>
      <c r="F79" s="35"/>
      <c r="G79" s="35"/>
      <c r="H79" s="35"/>
      <c r="O79" s="10"/>
      <c r="R79"/>
      <c r="U79" s="36"/>
    </row>
    <row r="80" spans="1:21" ht="52.8">
      <c r="M80" t="s">
        <v>336</v>
      </c>
      <c r="N80">
        <f>3*60+12</f>
        <v>192</v>
      </c>
      <c r="O80" s="3">
        <v>0.21847222222222221</v>
      </c>
      <c r="R80"/>
    </row>
    <row r="81" spans="13:18" ht="52.8">
      <c r="M81" t="s">
        <v>337</v>
      </c>
      <c r="N81">
        <f>3*60+13</f>
        <v>193</v>
      </c>
      <c r="O81" s="3">
        <v>0.13501157407407408</v>
      </c>
      <c r="R81"/>
    </row>
    <row r="82" spans="13:18" ht="39.6">
      <c r="M82" t="s">
        <v>335</v>
      </c>
      <c r="N82">
        <f>3*60+14</f>
        <v>194</v>
      </c>
      <c r="O82" s="3">
        <v>0.13346064814814815</v>
      </c>
      <c r="R82"/>
    </row>
    <row r="83" spans="13:18" ht="52.8">
      <c r="M83" t="s">
        <v>338</v>
      </c>
      <c r="N83">
        <f>3*60+16</f>
        <v>196</v>
      </c>
      <c r="O83" s="3">
        <v>0.13409722222222223</v>
      </c>
      <c r="R83"/>
    </row>
    <row r="84" spans="13:18" ht="39.6">
      <c r="M84" t="s">
        <v>341</v>
      </c>
      <c r="N84">
        <f>3*60+49</f>
        <v>229</v>
      </c>
      <c r="O84" s="3">
        <v>0.1361111111111111</v>
      </c>
      <c r="R84"/>
    </row>
    <row r="85" spans="13:18" ht="52.8">
      <c r="M85" t="s">
        <v>340</v>
      </c>
      <c r="N85">
        <f>4*60+34</f>
        <v>274</v>
      </c>
      <c r="O85" s="3">
        <v>0.24439814814814817</v>
      </c>
      <c r="R85"/>
    </row>
    <row r="86" spans="13:18" ht="39.6">
      <c r="M86" t="s">
        <v>342</v>
      </c>
      <c r="N86">
        <f>4*60+36</f>
        <v>276</v>
      </c>
      <c r="O86" s="3">
        <v>0.19056712962962963</v>
      </c>
      <c r="R86"/>
    </row>
    <row r="87" spans="13:18" ht="52.8">
      <c r="M87" t="s">
        <v>334</v>
      </c>
      <c r="N87">
        <f>(5*60+14)</f>
        <v>314</v>
      </c>
      <c r="O87" s="3">
        <v>0.15918981481481481</v>
      </c>
      <c r="R87"/>
    </row>
    <row r="88" spans="13:18" ht="52.8">
      <c r="M88" t="s">
        <v>339</v>
      </c>
      <c r="N88">
        <f>5*60+51</f>
        <v>351</v>
      </c>
      <c r="O88" s="3">
        <v>0.19177083333333333</v>
      </c>
      <c r="R88"/>
    </row>
    <row r="89" spans="13:18">
      <c r="O89" s="10"/>
      <c r="R89"/>
    </row>
    <row r="90" spans="13:18">
      <c r="R90"/>
    </row>
    <row r="1048574" spans="10:10">
      <c r="J1048574" s="44">
        <f>MIN(K1048576:W1048576)</f>
        <v>0</v>
      </c>
    </row>
  </sheetData>
  <sortState xmlns:xlrd2="http://schemas.microsoft.com/office/spreadsheetml/2017/richdata2" ref="A69:B74">
    <sortCondition ref="A69:A74"/>
  </sortState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R269"/>
  <sheetViews>
    <sheetView workbookViewId="0">
      <selection activeCell="F109" sqref="F109"/>
    </sheetView>
  </sheetViews>
  <sheetFormatPr defaultRowHeight="13.2"/>
  <cols>
    <col min="1" max="1" width="12.6640625" style="6" customWidth="1"/>
    <col min="2" max="2" width="17.33203125" style="6" customWidth="1"/>
    <col min="3" max="3" width="11.33203125" style="6" customWidth="1"/>
    <col min="4" max="4" width="8.88671875" style="6" customWidth="1"/>
    <col min="5" max="5" width="4" bestFit="1" customWidth="1"/>
    <col min="6" max="6" width="17.33203125" style="10" customWidth="1"/>
    <col min="17" max="18" width="8.88671875" customWidth="1"/>
  </cols>
  <sheetData>
    <row r="1" spans="1:18" ht="14.4">
      <c r="A1" s="19"/>
      <c r="B1" s="19"/>
      <c r="C1" s="19"/>
      <c r="D1" s="19"/>
      <c r="E1" s="19"/>
      <c r="F1" s="19"/>
    </row>
    <row r="2" spans="1:18" ht="14.4" hidden="1">
      <c r="A2" s="19"/>
      <c r="B2" s="19"/>
      <c r="C2" s="19"/>
      <c r="D2" s="20"/>
      <c r="E2" s="19"/>
      <c r="F2" s="19" t="s">
        <v>285</v>
      </c>
      <c r="G2" t="s">
        <v>251</v>
      </c>
      <c r="R2" s="7"/>
    </row>
    <row r="3" spans="1:18" ht="14.4" hidden="1">
      <c r="A3" s="19"/>
      <c r="B3" s="19"/>
      <c r="C3" s="19"/>
      <c r="D3" s="20"/>
      <c r="E3" s="19"/>
      <c r="F3" s="19" t="s">
        <v>178</v>
      </c>
      <c r="G3" s="10" t="s">
        <v>254</v>
      </c>
      <c r="R3" s="7"/>
    </row>
    <row r="4" spans="1:18" ht="14.4" hidden="1">
      <c r="A4" s="19"/>
      <c r="B4" s="19"/>
      <c r="C4" s="19"/>
      <c r="D4" s="20"/>
      <c r="E4" s="19"/>
      <c r="F4" s="19" t="s">
        <v>273</v>
      </c>
      <c r="G4" s="10" t="s">
        <v>255</v>
      </c>
      <c r="R4" s="10"/>
    </row>
    <row r="5" spans="1:18" ht="14.4" hidden="1">
      <c r="A5" s="19"/>
      <c r="B5" s="19"/>
      <c r="C5" s="19"/>
      <c r="D5" s="20"/>
      <c r="E5" s="19"/>
      <c r="F5" s="19" t="s">
        <v>8</v>
      </c>
      <c r="G5" s="10" t="s">
        <v>253</v>
      </c>
      <c r="R5" s="7"/>
    </row>
    <row r="6" spans="1:18" ht="14.4" hidden="1">
      <c r="A6" s="19"/>
      <c r="B6" s="19"/>
      <c r="C6" s="19"/>
      <c r="D6" s="20"/>
      <c r="E6" s="19"/>
      <c r="F6" s="19" t="s">
        <v>216</v>
      </c>
      <c r="G6" s="10" t="s">
        <v>253</v>
      </c>
      <c r="R6" s="10"/>
    </row>
    <row r="7" spans="1:18" ht="14.4" hidden="1">
      <c r="A7" s="19"/>
      <c r="B7" s="19"/>
      <c r="C7" s="19"/>
      <c r="D7" s="20"/>
      <c r="E7" s="19"/>
      <c r="F7" s="19" t="s">
        <v>258</v>
      </c>
      <c r="G7" s="10" t="s">
        <v>253</v>
      </c>
      <c r="Q7" s="10"/>
      <c r="R7" s="10"/>
    </row>
    <row r="8" spans="1:18" ht="14.4" hidden="1">
      <c r="A8" s="19"/>
      <c r="B8" s="19"/>
      <c r="C8" s="19"/>
      <c r="D8" s="20"/>
      <c r="E8" s="19"/>
      <c r="F8" s="19" t="s">
        <v>281</v>
      </c>
      <c r="G8" s="10" t="s">
        <v>254</v>
      </c>
      <c r="Q8" s="10"/>
      <c r="R8" s="10"/>
    </row>
    <row r="9" spans="1:18" ht="14.4" hidden="1">
      <c r="A9" s="19"/>
      <c r="B9" s="19"/>
      <c r="C9" s="19"/>
      <c r="D9" s="20"/>
      <c r="E9" s="19"/>
      <c r="F9" s="19" t="s">
        <v>31</v>
      </c>
      <c r="G9" s="10" t="s">
        <v>254</v>
      </c>
      <c r="Q9" s="10"/>
      <c r="R9" s="7"/>
    </row>
    <row r="10" spans="1:18" ht="14.4" hidden="1">
      <c r="A10" s="19"/>
      <c r="B10" s="19"/>
      <c r="C10" s="19"/>
      <c r="D10" s="20"/>
      <c r="E10" s="19"/>
      <c r="F10" s="19" t="s">
        <v>10</v>
      </c>
      <c r="G10" s="10" t="s">
        <v>254</v>
      </c>
      <c r="Q10" s="10"/>
      <c r="R10" s="7"/>
    </row>
    <row r="11" spans="1:18" ht="14.4" hidden="1">
      <c r="A11" s="19"/>
      <c r="B11" s="19"/>
      <c r="C11" s="19"/>
      <c r="D11" s="20"/>
      <c r="E11" s="19"/>
      <c r="F11" s="19" t="s">
        <v>241</v>
      </c>
      <c r="G11" s="10" t="s">
        <v>253</v>
      </c>
      <c r="Q11" s="10"/>
      <c r="R11" s="7"/>
    </row>
    <row r="12" spans="1:18" ht="14.4" hidden="1">
      <c r="A12" s="19"/>
      <c r="B12" s="19"/>
      <c r="C12" s="19"/>
      <c r="D12" s="20"/>
      <c r="E12" s="19"/>
      <c r="F12" s="19" t="s">
        <v>94</v>
      </c>
      <c r="G12" s="10" t="s">
        <v>253</v>
      </c>
      <c r="Q12" s="10"/>
      <c r="R12" s="7"/>
    </row>
    <row r="13" spans="1:18" ht="14.4" hidden="1">
      <c r="A13" s="19"/>
      <c r="B13" s="19"/>
      <c r="C13" s="19"/>
      <c r="D13" s="20"/>
      <c r="E13" s="19"/>
      <c r="F13" s="19" t="s">
        <v>302</v>
      </c>
      <c r="G13" s="10" t="s">
        <v>253</v>
      </c>
      <c r="Q13" s="10"/>
      <c r="R13" s="7"/>
    </row>
    <row r="14" spans="1:18" ht="14.4" hidden="1">
      <c r="A14" s="19"/>
      <c r="B14" s="19"/>
      <c r="C14" s="19"/>
      <c r="D14" s="20"/>
      <c r="E14" s="19"/>
      <c r="F14" s="19" t="s">
        <v>107</v>
      </c>
      <c r="G14" s="10" t="s">
        <v>254</v>
      </c>
      <c r="Q14" s="10"/>
      <c r="R14" s="7"/>
    </row>
    <row r="15" spans="1:18" ht="14.4" hidden="1">
      <c r="A15" s="19"/>
      <c r="B15" s="19"/>
      <c r="C15" s="19"/>
      <c r="D15" s="20"/>
      <c r="E15" s="19"/>
      <c r="F15" s="19" t="s">
        <v>75</v>
      </c>
      <c r="G15" s="10" t="s">
        <v>253</v>
      </c>
      <c r="Q15" s="10"/>
      <c r="R15" s="7"/>
    </row>
    <row r="16" spans="1:18" ht="14.4" hidden="1">
      <c r="A16" s="19"/>
      <c r="B16" s="19"/>
      <c r="C16" s="19"/>
      <c r="D16" s="20"/>
      <c r="E16" s="19"/>
      <c r="F16" s="19" t="s">
        <v>186</v>
      </c>
      <c r="G16" s="10" t="s">
        <v>253</v>
      </c>
      <c r="Q16" s="10"/>
      <c r="R16" s="7"/>
    </row>
    <row r="17" spans="1:18" ht="14.4" hidden="1">
      <c r="A17" s="19"/>
      <c r="B17" s="19"/>
      <c r="C17" s="19"/>
      <c r="D17" s="20"/>
      <c r="E17" s="19"/>
      <c r="F17" s="19" t="s">
        <v>41</v>
      </c>
      <c r="G17" s="10" t="s">
        <v>253</v>
      </c>
      <c r="Q17" s="10"/>
      <c r="R17" s="10"/>
    </row>
    <row r="18" spans="1:18" ht="14.4" hidden="1">
      <c r="A18" s="19"/>
      <c r="B18" s="19"/>
      <c r="C18" s="19"/>
      <c r="D18" s="20"/>
      <c r="E18" s="19"/>
      <c r="F18" s="19" t="s">
        <v>206</v>
      </c>
      <c r="G18" s="10" t="s">
        <v>252</v>
      </c>
      <c r="Q18" s="10"/>
      <c r="R18" s="10"/>
    </row>
    <row r="19" spans="1:18" ht="14.4" hidden="1">
      <c r="A19" s="19"/>
      <c r="B19" s="19"/>
      <c r="C19" s="19"/>
      <c r="D19" s="20"/>
      <c r="E19" s="19"/>
      <c r="F19" s="19" t="s">
        <v>46</v>
      </c>
      <c r="G19" s="10" t="s">
        <v>252</v>
      </c>
      <c r="H19" s="7" t="s">
        <v>331</v>
      </c>
      <c r="Q19" s="10"/>
      <c r="R19" s="10"/>
    </row>
    <row r="20" spans="1:18" ht="14.4" hidden="1">
      <c r="A20" s="19"/>
      <c r="B20" s="19"/>
      <c r="C20" s="19"/>
      <c r="D20" s="20"/>
      <c r="E20" s="19"/>
      <c r="F20" s="19" t="s">
        <v>266</v>
      </c>
      <c r="G20" s="10" t="s">
        <v>253</v>
      </c>
      <c r="Q20" s="10"/>
      <c r="R20" s="7"/>
    </row>
    <row r="21" spans="1:18" ht="14.4" hidden="1">
      <c r="A21" s="19"/>
      <c r="B21" s="19"/>
      <c r="C21" s="19"/>
      <c r="D21" s="20"/>
      <c r="E21" s="19"/>
      <c r="F21" s="19" t="s">
        <v>161</v>
      </c>
      <c r="G21" s="10" t="s">
        <v>252</v>
      </c>
      <c r="Q21" s="10"/>
      <c r="R21" s="10"/>
    </row>
    <row r="22" spans="1:18" ht="14.4" hidden="1">
      <c r="A22" s="19"/>
      <c r="B22" s="19"/>
      <c r="C22" s="19"/>
      <c r="D22" s="20"/>
      <c r="E22" s="19"/>
      <c r="F22" s="19" t="s">
        <v>276</v>
      </c>
      <c r="G22" s="10" t="s">
        <v>255</v>
      </c>
      <c r="Q22" s="10"/>
      <c r="R22" s="10"/>
    </row>
    <row r="23" spans="1:18" ht="14.4" hidden="1">
      <c r="A23" s="19"/>
      <c r="B23" s="19"/>
      <c r="C23" s="19"/>
      <c r="D23" s="20"/>
      <c r="E23" s="19"/>
      <c r="F23" s="19" t="s">
        <v>183</v>
      </c>
      <c r="G23" s="10" t="s">
        <v>253</v>
      </c>
      <c r="Q23" s="10"/>
      <c r="R23" s="10"/>
    </row>
    <row r="24" spans="1:18" ht="14.4" hidden="1">
      <c r="A24" s="19"/>
      <c r="B24" s="19"/>
      <c r="C24" s="19"/>
      <c r="D24" s="20"/>
      <c r="E24" s="19"/>
      <c r="F24" s="19" t="s">
        <v>279</v>
      </c>
      <c r="G24" s="10" t="s">
        <v>253</v>
      </c>
      <c r="Q24" s="10"/>
      <c r="R24" s="7"/>
    </row>
    <row r="25" spans="1:18" ht="14.4" hidden="1">
      <c r="A25" s="19"/>
      <c r="B25" s="19"/>
      <c r="C25" s="19"/>
      <c r="D25" s="20"/>
      <c r="E25" s="19"/>
      <c r="F25" s="19" t="s">
        <v>197</v>
      </c>
      <c r="G25" s="10" t="s">
        <v>254</v>
      </c>
      <c r="Q25" s="10"/>
      <c r="R25" s="7"/>
    </row>
    <row r="26" spans="1:18" ht="14.4" hidden="1">
      <c r="A26" s="19"/>
      <c r="B26" s="19"/>
      <c r="C26" s="19"/>
      <c r="D26" s="20"/>
      <c r="E26" s="19"/>
      <c r="F26" s="19" t="s">
        <v>236</v>
      </c>
      <c r="G26" s="10" t="s">
        <v>253</v>
      </c>
      <c r="Q26" s="10"/>
      <c r="R26" s="10"/>
    </row>
    <row r="27" spans="1:18" ht="14.4" hidden="1">
      <c r="A27" s="19"/>
      <c r="B27" s="19"/>
      <c r="C27" s="19"/>
      <c r="D27" s="20"/>
      <c r="E27" s="19"/>
      <c r="F27" s="19" t="s">
        <v>39</v>
      </c>
      <c r="G27" s="10" t="s">
        <v>254</v>
      </c>
      <c r="Q27" s="10"/>
      <c r="R27" s="7"/>
    </row>
    <row r="28" spans="1:18" ht="14.4" hidden="1">
      <c r="A28" s="19"/>
      <c r="B28" s="19"/>
      <c r="C28" s="19"/>
      <c r="D28" s="20"/>
      <c r="E28" s="19"/>
      <c r="F28" s="19" t="s">
        <v>234</v>
      </c>
      <c r="G28" s="10" t="s">
        <v>254</v>
      </c>
      <c r="Q28" s="10"/>
      <c r="R28" s="10"/>
    </row>
    <row r="29" spans="1:18" ht="14.4" hidden="1">
      <c r="A29" s="19"/>
      <c r="B29" s="19"/>
      <c r="C29" s="19"/>
      <c r="D29" s="20"/>
      <c r="E29" s="19"/>
      <c r="F29" s="19" t="s">
        <v>190</v>
      </c>
      <c r="G29" s="10" t="s">
        <v>254</v>
      </c>
      <c r="Q29" s="10"/>
      <c r="R29" s="10"/>
    </row>
    <row r="30" spans="1:18" ht="14.4" hidden="1">
      <c r="A30" s="19"/>
      <c r="B30" s="19"/>
      <c r="C30" s="19"/>
      <c r="D30" s="20"/>
      <c r="E30" s="19"/>
      <c r="F30" s="19" t="s">
        <v>287</v>
      </c>
      <c r="G30" s="10" t="s">
        <v>256</v>
      </c>
      <c r="Q30" s="10"/>
      <c r="R30" s="10"/>
    </row>
    <row r="31" spans="1:18" ht="14.4" hidden="1">
      <c r="A31" s="19"/>
      <c r="B31" s="19"/>
      <c r="C31" s="19"/>
      <c r="D31" s="20"/>
      <c r="E31" s="19"/>
      <c r="F31" s="19" t="s">
        <v>293</v>
      </c>
      <c r="G31" s="10" t="s">
        <v>256</v>
      </c>
      <c r="Q31" s="10"/>
      <c r="R31" s="7"/>
    </row>
    <row r="32" spans="1:18" ht="14.4" hidden="1">
      <c r="A32" s="19"/>
      <c r="B32" s="19"/>
      <c r="C32" s="19"/>
      <c r="D32" s="20"/>
      <c r="E32" s="19"/>
      <c r="F32" s="19" t="s">
        <v>288</v>
      </c>
      <c r="G32" s="10" t="s">
        <v>255</v>
      </c>
      <c r="Q32" s="10"/>
      <c r="R32" s="10"/>
    </row>
    <row r="33" spans="1:18" ht="14.4" hidden="1">
      <c r="A33" s="19"/>
      <c r="B33" s="19"/>
      <c r="C33" s="19"/>
      <c r="D33" s="20"/>
      <c r="E33" s="19"/>
      <c r="F33" s="19" t="s">
        <v>297</v>
      </c>
      <c r="G33" s="10" t="s">
        <v>252</v>
      </c>
      <c r="Q33" s="10"/>
      <c r="R33" s="10"/>
    </row>
    <row r="34" spans="1:18" ht="14.4" hidden="1">
      <c r="A34" s="19"/>
      <c r="B34" s="19"/>
      <c r="C34" s="19"/>
      <c r="D34" s="20"/>
      <c r="E34" s="19"/>
      <c r="F34" s="19" t="s">
        <v>15</v>
      </c>
      <c r="G34" s="10" t="s">
        <v>253</v>
      </c>
      <c r="Q34" s="10"/>
      <c r="R34" s="10"/>
    </row>
    <row r="35" spans="1:18" ht="14.4" hidden="1">
      <c r="A35" s="19"/>
      <c r="B35" s="19"/>
      <c r="C35" s="19"/>
      <c r="D35" s="20"/>
      <c r="E35" s="19"/>
      <c r="F35" s="19" t="s">
        <v>185</v>
      </c>
      <c r="G35" s="10" t="s">
        <v>253</v>
      </c>
      <c r="Q35" s="10"/>
      <c r="R35" s="10"/>
    </row>
    <row r="36" spans="1:18" ht="14.4" hidden="1">
      <c r="A36" s="19"/>
      <c r="B36" s="19"/>
      <c r="C36" s="19"/>
      <c r="D36" s="20"/>
      <c r="E36" s="19"/>
      <c r="F36" s="19" t="s">
        <v>243</v>
      </c>
      <c r="G36" s="10" t="s">
        <v>254</v>
      </c>
      <c r="Q36" s="10"/>
      <c r="R36" s="10"/>
    </row>
    <row r="37" spans="1:18" ht="14.4" hidden="1">
      <c r="A37" s="19"/>
      <c r="B37" s="19"/>
      <c r="C37" s="19"/>
      <c r="D37" s="20"/>
      <c r="E37" s="19"/>
      <c r="F37" s="19" t="s">
        <v>57</v>
      </c>
      <c r="G37" s="10" t="s">
        <v>253</v>
      </c>
      <c r="Q37" s="10"/>
      <c r="R37" s="10"/>
    </row>
    <row r="38" spans="1:18" ht="14.4" hidden="1">
      <c r="A38" s="19"/>
      <c r="B38" s="19"/>
      <c r="C38" s="19"/>
      <c r="D38" s="20"/>
      <c r="E38" s="19"/>
      <c r="F38" s="19" t="s">
        <v>63</v>
      </c>
      <c r="G38" s="10" t="s">
        <v>253</v>
      </c>
      <c r="Q38" s="10"/>
      <c r="R38" s="7"/>
    </row>
    <row r="39" spans="1:18" ht="14.4" hidden="1">
      <c r="A39" s="19"/>
      <c r="B39" s="19"/>
      <c r="C39" s="19"/>
      <c r="D39" s="20"/>
      <c r="E39" s="19"/>
      <c r="F39" s="19" t="s">
        <v>36</v>
      </c>
      <c r="G39" s="10" t="s">
        <v>253</v>
      </c>
      <c r="Q39" s="10"/>
      <c r="R39" s="10"/>
    </row>
    <row r="40" spans="1:18" ht="14.4" hidden="1">
      <c r="A40" s="19"/>
      <c r="B40" s="19"/>
      <c r="C40" s="19"/>
      <c r="D40" s="20"/>
      <c r="E40" s="19"/>
      <c r="F40" s="19" t="s">
        <v>250</v>
      </c>
      <c r="G40" s="10" t="s">
        <v>254</v>
      </c>
      <c r="Q40" s="10"/>
      <c r="R40" s="7"/>
    </row>
    <row r="41" spans="1:18" ht="14.4" hidden="1">
      <c r="A41" s="19"/>
      <c r="B41" s="19"/>
      <c r="C41" s="19"/>
      <c r="D41" s="20"/>
      <c r="E41" s="19"/>
      <c r="F41" s="19" t="s">
        <v>141</v>
      </c>
      <c r="G41" s="10" t="s">
        <v>254</v>
      </c>
      <c r="Q41" s="10"/>
      <c r="R41" s="7"/>
    </row>
    <row r="42" spans="1:18" ht="14.4" hidden="1">
      <c r="A42" s="19"/>
      <c r="B42" s="19"/>
      <c r="C42" s="19"/>
      <c r="D42" s="20"/>
      <c r="E42" s="19"/>
      <c r="F42" s="19" t="s">
        <v>66</v>
      </c>
      <c r="G42" s="10" t="s">
        <v>255</v>
      </c>
      <c r="Q42" s="10"/>
      <c r="R42" s="10"/>
    </row>
    <row r="43" spans="1:18" ht="14.4" hidden="1">
      <c r="A43" s="19"/>
      <c r="B43" s="19"/>
      <c r="C43" s="19"/>
      <c r="D43" s="20"/>
      <c r="E43" s="19"/>
      <c r="F43" s="19" t="s">
        <v>81</v>
      </c>
      <c r="G43" s="10" t="s">
        <v>254</v>
      </c>
      <c r="Q43" s="10"/>
      <c r="R43" s="10"/>
    </row>
    <row r="44" spans="1:18" ht="14.4" hidden="1">
      <c r="A44" s="19"/>
      <c r="B44" s="19"/>
      <c r="C44" s="19"/>
      <c r="D44" s="20"/>
      <c r="E44" s="19"/>
      <c r="F44" s="19" t="s">
        <v>69</v>
      </c>
      <c r="G44" s="10" t="s">
        <v>254</v>
      </c>
      <c r="Q44" s="10"/>
      <c r="R44" s="10"/>
    </row>
    <row r="45" spans="1:18" ht="14.4" hidden="1">
      <c r="A45" s="19"/>
      <c r="B45" s="19"/>
      <c r="C45" s="19"/>
      <c r="D45" s="20"/>
      <c r="E45" s="19"/>
      <c r="F45" s="19" t="s">
        <v>205</v>
      </c>
      <c r="G45" s="10" t="s">
        <v>254</v>
      </c>
      <c r="Q45" s="10"/>
      <c r="R45" s="10"/>
    </row>
    <row r="46" spans="1:18" ht="14.4" hidden="1">
      <c r="A46" s="19"/>
      <c r="B46" s="19"/>
      <c r="C46" s="19"/>
      <c r="D46" s="20"/>
      <c r="E46" s="19"/>
      <c r="F46" s="19" t="s">
        <v>226</v>
      </c>
      <c r="G46" s="10" t="s">
        <v>254</v>
      </c>
      <c r="Q46" s="10"/>
      <c r="R46" s="10"/>
    </row>
    <row r="47" spans="1:18" ht="14.4" hidden="1">
      <c r="A47" s="19"/>
      <c r="B47" s="19"/>
      <c r="C47" s="19"/>
      <c r="D47" s="20"/>
      <c r="E47" s="19"/>
      <c r="F47" s="19" t="s">
        <v>30</v>
      </c>
      <c r="G47" s="10" t="s">
        <v>255</v>
      </c>
      <c r="Q47" s="10"/>
      <c r="R47" s="7"/>
    </row>
    <row r="48" spans="1:18" ht="14.4" hidden="1">
      <c r="A48" s="19"/>
      <c r="B48" s="19"/>
      <c r="C48" s="19"/>
      <c r="D48" s="20"/>
      <c r="E48" s="19"/>
      <c r="F48" s="19" t="s">
        <v>156</v>
      </c>
      <c r="G48" s="10" t="s">
        <v>253</v>
      </c>
      <c r="Q48" s="10"/>
      <c r="R48" s="10"/>
    </row>
    <row r="49" spans="1:18" ht="14.4" hidden="1">
      <c r="A49" s="19"/>
      <c r="B49" s="19"/>
      <c r="C49" s="19"/>
      <c r="D49" s="20"/>
      <c r="E49" s="19"/>
      <c r="F49" s="19" t="s">
        <v>307</v>
      </c>
      <c r="G49" s="10" t="s">
        <v>254</v>
      </c>
      <c r="Q49" s="10"/>
      <c r="R49" s="7"/>
    </row>
    <row r="50" spans="1:18" ht="14.4" hidden="1">
      <c r="A50" s="19"/>
      <c r="B50" s="19"/>
      <c r="C50" s="19"/>
      <c r="D50" s="20"/>
      <c r="E50" s="19"/>
      <c r="F50" s="19" t="s">
        <v>45</v>
      </c>
      <c r="G50" s="10" t="s">
        <v>252</v>
      </c>
      <c r="Q50" s="10"/>
      <c r="R50" s="10"/>
    </row>
    <row r="51" spans="1:18" ht="14.4" hidden="1">
      <c r="A51" s="19"/>
      <c r="B51" s="19"/>
      <c r="C51" s="19"/>
      <c r="D51" s="20"/>
      <c r="E51" s="19"/>
      <c r="F51" s="19" t="s">
        <v>194</v>
      </c>
      <c r="G51" s="10" t="s">
        <v>255</v>
      </c>
      <c r="Q51" s="10"/>
      <c r="R51" s="7"/>
    </row>
    <row r="52" spans="1:18" ht="14.4" hidden="1">
      <c r="A52" s="19"/>
      <c r="B52" s="19"/>
      <c r="C52" s="19"/>
      <c r="D52" s="20"/>
      <c r="E52" s="19"/>
      <c r="F52" s="19" t="s">
        <v>201</v>
      </c>
      <c r="G52" s="10" t="s">
        <v>253</v>
      </c>
      <c r="Q52" s="10"/>
      <c r="R52" s="7"/>
    </row>
    <row r="53" spans="1:18" ht="14.4" hidden="1">
      <c r="A53" s="19"/>
      <c r="B53" s="19"/>
      <c r="C53" s="19"/>
      <c r="D53" s="20"/>
      <c r="E53" s="19"/>
      <c r="F53" s="19" t="s">
        <v>74</v>
      </c>
      <c r="G53" s="10" t="s">
        <v>102</v>
      </c>
      <c r="Q53" s="10"/>
      <c r="R53" s="10"/>
    </row>
    <row r="54" spans="1:18" ht="14.4" hidden="1">
      <c r="A54" s="19"/>
      <c r="B54" s="19"/>
      <c r="C54" s="19"/>
      <c r="D54" s="20"/>
      <c r="E54" s="19"/>
      <c r="F54" s="19" t="s">
        <v>140</v>
      </c>
      <c r="G54" s="10" t="s">
        <v>252</v>
      </c>
      <c r="Q54" s="10"/>
      <c r="R54" s="10"/>
    </row>
    <row r="55" spans="1:18" ht="14.4" hidden="1">
      <c r="A55" s="19"/>
      <c r="B55" s="19"/>
      <c r="C55" s="19"/>
      <c r="D55" s="20"/>
      <c r="E55" s="19"/>
      <c r="F55" s="19" t="s">
        <v>229</v>
      </c>
      <c r="G55" s="10" t="s">
        <v>253</v>
      </c>
      <c r="Q55" s="10"/>
      <c r="R55" s="7"/>
    </row>
    <row r="56" spans="1:18" ht="14.4" hidden="1">
      <c r="A56" s="19"/>
      <c r="B56" s="19"/>
      <c r="C56" s="19"/>
      <c r="D56" s="20"/>
      <c r="E56" s="19"/>
      <c r="F56" s="19" t="s">
        <v>42</v>
      </c>
      <c r="G56" s="10" t="s">
        <v>253</v>
      </c>
      <c r="Q56" s="10"/>
      <c r="R56" s="7"/>
    </row>
    <row r="57" spans="1:18" ht="14.4" hidden="1">
      <c r="A57" s="19"/>
      <c r="B57" s="19"/>
      <c r="C57" s="19"/>
      <c r="D57" s="20"/>
      <c r="E57" s="19"/>
      <c r="F57" s="19" t="s">
        <v>38</v>
      </c>
      <c r="G57" s="10" t="s">
        <v>253</v>
      </c>
      <c r="Q57" s="10"/>
      <c r="R57" s="7"/>
    </row>
    <row r="58" spans="1:18" ht="14.4" hidden="1">
      <c r="A58" s="19"/>
      <c r="B58" s="19"/>
      <c r="C58" s="19"/>
      <c r="D58" s="20"/>
      <c r="E58" s="19"/>
      <c r="F58" s="19" t="s">
        <v>9</v>
      </c>
      <c r="G58" s="10" t="s">
        <v>102</v>
      </c>
      <c r="Q58" s="10"/>
      <c r="R58" s="10"/>
    </row>
    <row r="59" spans="1:18" ht="14.4" hidden="1">
      <c r="A59" s="19"/>
      <c r="B59" s="19"/>
      <c r="C59" s="19"/>
      <c r="D59" s="20"/>
      <c r="E59" s="19"/>
      <c r="F59" s="19" t="s">
        <v>292</v>
      </c>
      <c r="G59" s="10" t="s">
        <v>253</v>
      </c>
      <c r="Q59" s="10"/>
      <c r="R59" s="7"/>
    </row>
    <row r="60" spans="1:18" ht="14.4" hidden="1">
      <c r="A60" s="19"/>
      <c r="B60" s="19"/>
      <c r="C60" s="19"/>
      <c r="D60" s="20"/>
      <c r="E60" s="19"/>
      <c r="F60" s="19" t="s">
        <v>4</v>
      </c>
      <c r="G60" s="10" t="s">
        <v>252</v>
      </c>
      <c r="Q60" s="10"/>
      <c r="R60" s="7"/>
    </row>
    <row r="61" spans="1:18" ht="14.4" hidden="1">
      <c r="A61" s="19"/>
      <c r="B61" s="19"/>
      <c r="C61" s="19"/>
      <c r="D61" s="20"/>
      <c r="E61" s="19"/>
      <c r="F61" s="40" t="s">
        <v>327</v>
      </c>
      <c r="G61" s="10" t="s">
        <v>254</v>
      </c>
      <c r="Q61" s="10"/>
      <c r="R61" s="10"/>
    </row>
    <row r="62" spans="1:18" ht="14.4" hidden="1">
      <c r="A62" s="19"/>
      <c r="B62" s="19"/>
      <c r="C62" s="19"/>
      <c r="D62" s="20"/>
      <c r="E62" s="19"/>
      <c r="F62" s="19" t="s">
        <v>182</v>
      </c>
      <c r="G62" s="10" t="s">
        <v>254</v>
      </c>
      <c r="Q62" s="10"/>
      <c r="R62" s="10"/>
    </row>
    <row r="63" spans="1:18" ht="14.4" hidden="1">
      <c r="A63" s="19"/>
      <c r="B63" s="19"/>
      <c r="C63" s="19"/>
      <c r="D63" s="20"/>
      <c r="E63" s="19"/>
      <c r="F63" s="19" t="s">
        <v>21</v>
      </c>
      <c r="G63" s="10" t="s">
        <v>256</v>
      </c>
      <c r="Q63" s="10"/>
      <c r="R63" s="7"/>
    </row>
    <row r="64" spans="1:18" ht="14.4" hidden="1">
      <c r="A64" s="19"/>
      <c r="B64" s="19"/>
      <c r="C64" s="19"/>
      <c r="D64" s="20"/>
      <c r="E64" s="19"/>
      <c r="F64" s="19" t="s">
        <v>224</v>
      </c>
      <c r="G64" s="10" t="s">
        <v>254</v>
      </c>
      <c r="Q64" s="10"/>
      <c r="R64" s="7"/>
    </row>
    <row r="65" spans="1:18" ht="14.4" hidden="1">
      <c r="A65" s="19"/>
      <c r="B65" s="19"/>
      <c r="C65" s="19"/>
      <c r="D65" s="20"/>
      <c r="E65" s="19"/>
      <c r="F65" s="19" t="s">
        <v>296</v>
      </c>
      <c r="G65" s="10" t="s">
        <v>253</v>
      </c>
      <c r="Q65" s="10"/>
      <c r="R65" s="10"/>
    </row>
    <row r="66" spans="1:18" ht="14.4" hidden="1">
      <c r="A66" s="19"/>
      <c r="B66" s="19"/>
      <c r="C66" s="19"/>
      <c r="D66" s="20"/>
      <c r="E66" s="19"/>
      <c r="F66" s="19" t="s">
        <v>233</v>
      </c>
      <c r="G66" s="10" t="s">
        <v>254</v>
      </c>
      <c r="Q66" s="10"/>
      <c r="R66" s="10"/>
    </row>
    <row r="67" spans="1:18" ht="14.4" hidden="1">
      <c r="A67" s="19"/>
      <c r="B67" s="19"/>
      <c r="C67" s="19"/>
      <c r="D67" s="20"/>
      <c r="E67" s="19"/>
      <c r="F67" s="19" t="s">
        <v>213</v>
      </c>
      <c r="G67" s="10" t="s">
        <v>254</v>
      </c>
      <c r="Q67" s="10"/>
      <c r="R67" s="7"/>
    </row>
    <row r="68" spans="1:18" ht="14.4" hidden="1">
      <c r="A68" s="19"/>
      <c r="B68" s="19"/>
      <c r="C68" s="19"/>
      <c r="D68" s="20"/>
      <c r="E68" s="19"/>
      <c r="F68" s="19" t="s">
        <v>303</v>
      </c>
      <c r="G68" s="10" t="s">
        <v>253</v>
      </c>
      <c r="Q68" s="10"/>
      <c r="R68" s="10"/>
    </row>
    <row r="69" spans="1:18" ht="14.4" hidden="1">
      <c r="A69" s="19"/>
      <c r="B69" s="19"/>
      <c r="C69" s="19"/>
      <c r="D69" s="20"/>
      <c r="E69" s="19"/>
      <c r="F69" s="19" t="s">
        <v>274</v>
      </c>
      <c r="G69" s="10" t="s">
        <v>255</v>
      </c>
      <c r="Q69" s="10"/>
      <c r="R69" s="7"/>
    </row>
    <row r="70" spans="1:18" ht="14.4" hidden="1">
      <c r="A70" s="19"/>
      <c r="B70" s="19"/>
      <c r="C70" s="19"/>
      <c r="D70" s="20"/>
      <c r="E70" s="19"/>
      <c r="F70" s="19" t="s">
        <v>146</v>
      </c>
      <c r="G70" s="10" t="s">
        <v>253</v>
      </c>
      <c r="Q70" s="10"/>
      <c r="R70" s="10"/>
    </row>
    <row r="71" spans="1:18" ht="14.4" hidden="1">
      <c r="A71" s="19"/>
      <c r="B71" s="19"/>
      <c r="C71" s="19"/>
      <c r="D71" s="20"/>
      <c r="E71" s="19"/>
      <c r="F71" s="19" t="s">
        <v>271</v>
      </c>
      <c r="G71" s="10" t="s">
        <v>254</v>
      </c>
      <c r="Q71" s="10"/>
      <c r="R71" s="10"/>
    </row>
    <row r="72" spans="1:18" ht="14.4" hidden="1">
      <c r="A72" s="19"/>
      <c r="B72" s="19"/>
      <c r="C72" s="19"/>
      <c r="D72" s="20"/>
      <c r="E72" s="19"/>
      <c r="F72" s="19" t="s">
        <v>77</v>
      </c>
      <c r="G72" s="10" t="s">
        <v>253</v>
      </c>
      <c r="Q72" s="10"/>
      <c r="R72" s="7"/>
    </row>
    <row r="73" spans="1:18" ht="14.4" hidden="1">
      <c r="A73" s="19"/>
      <c r="B73" s="19"/>
      <c r="C73" s="19"/>
      <c r="D73" s="20"/>
      <c r="E73" s="19"/>
      <c r="F73" s="19" t="s">
        <v>47</v>
      </c>
      <c r="G73" s="10" t="s">
        <v>253</v>
      </c>
      <c r="Q73" s="10"/>
      <c r="R73" s="10"/>
    </row>
    <row r="74" spans="1:18" ht="14.4" hidden="1">
      <c r="A74" s="19"/>
      <c r="B74" s="19"/>
      <c r="C74" s="19"/>
      <c r="D74" s="20"/>
      <c r="E74" s="19"/>
      <c r="F74" s="19" t="s">
        <v>109</v>
      </c>
      <c r="G74" s="10" t="s">
        <v>254</v>
      </c>
      <c r="Q74" s="10"/>
      <c r="R74" s="10"/>
    </row>
    <row r="75" spans="1:18" ht="14.4" hidden="1">
      <c r="A75" s="19"/>
      <c r="B75" s="19"/>
      <c r="C75" s="19"/>
      <c r="D75" s="20"/>
      <c r="E75" s="19"/>
      <c r="F75" s="19" t="s">
        <v>60</v>
      </c>
      <c r="G75" s="10" t="s">
        <v>252</v>
      </c>
      <c r="Q75" s="10"/>
      <c r="R75" s="10"/>
    </row>
    <row r="76" spans="1:18" ht="14.4" hidden="1">
      <c r="A76" s="19"/>
      <c r="B76" s="19"/>
      <c r="C76" s="19"/>
      <c r="D76" s="20"/>
      <c r="E76" s="19"/>
      <c r="F76" s="19" t="s">
        <v>177</v>
      </c>
      <c r="G76" s="10" t="s">
        <v>253</v>
      </c>
      <c r="Q76" s="10"/>
      <c r="R76" s="7"/>
    </row>
    <row r="77" spans="1:18" ht="14.4" hidden="1">
      <c r="A77" s="19"/>
      <c r="B77" s="19"/>
      <c r="C77" s="19"/>
      <c r="D77" s="20"/>
      <c r="E77" s="19"/>
      <c r="F77" s="19" t="s">
        <v>305</v>
      </c>
      <c r="G77" s="10" t="s">
        <v>253</v>
      </c>
      <c r="Q77" s="10"/>
      <c r="R77" s="10"/>
    </row>
    <row r="78" spans="1:18" ht="14.4" hidden="1">
      <c r="A78" s="19"/>
      <c r="B78" s="19"/>
      <c r="C78" s="19"/>
      <c r="D78" s="20"/>
      <c r="E78" s="19"/>
      <c r="F78" s="19" t="s">
        <v>50</v>
      </c>
      <c r="G78" s="10" t="s">
        <v>254</v>
      </c>
      <c r="Q78" s="10"/>
      <c r="R78" s="10"/>
    </row>
    <row r="79" spans="1:18" ht="14.4" hidden="1">
      <c r="A79" s="19"/>
      <c r="B79" s="19"/>
      <c r="C79" s="19"/>
      <c r="D79" s="20"/>
      <c r="E79" s="19"/>
      <c r="F79" s="19" t="s">
        <v>299</v>
      </c>
      <c r="G79" s="10" t="s">
        <v>253</v>
      </c>
      <c r="Q79" s="10"/>
      <c r="R79" s="7"/>
    </row>
    <row r="80" spans="1:18" ht="14.4" hidden="1">
      <c r="A80" s="19"/>
      <c r="B80" s="19"/>
      <c r="C80" s="19"/>
      <c r="D80" s="20"/>
      <c r="E80" s="19"/>
      <c r="F80" s="19" t="s">
        <v>239</v>
      </c>
      <c r="G80" s="10" t="s">
        <v>253</v>
      </c>
      <c r="Q80" s="10"/>
      <c r="R80" s="10"/>
    </row>
    <row r="81" spans="1:18" ht="14.4" hidden="1">
      <c r="A81" s="19"/>
      <c r="B81" s="19"/>
      <c r="C81" s="19"/>
      <c r="D81" s="20"/>
      <c r="E81" s="19"/>
      <c r="F81" s="19" t="s">
        <v>309</v>
      </c>
      <c r="G81" s="10" t="s">
        <v>253</v>
      </c>
      <c r="Q81" s="10"/>
    </row>
    <row r="82" spans="1:18" ht="14.4" hidden="1">
      <c r="A82" s="19"/>
      <c r="B82" s="19"/>
      <c r="C82" s="19"/>
      <c r="D82" s="20"/>
      <c r="E82" s="19"/>
      <c r="F82" s="19" t="s">
        <v>176</v>
      </c>
      <c r="G82" s="10" t="s">
        <v>254</v>
      </c>
      <c r="Q82" s="10"/>
    </row>
    <row r="83" spans="1:18" ht="14.4" hidden="1">
      <c r="A83" s="19"/>
      <c r="B83" s="19"/>
      <c r="C83" s="19"/>
      <c r="D83" s="20"/>
      <c r="E83" s="19"/>
      <c r="F83" s="19" t="s">
        <v>163</v>
      </c>
      <c r="G83" s="10" t="s">
        <v>102</v>
      </c>
      <c r="Q83" s="10"/>
      <c r="R83" s="7"/>
    </row>
    <row r="84" spans="1:18" ht="14.4" hidden="1">
      <c r="A84" s="19"/>
      <c r="B84" s="19"/>
      <c r="C84" s="19"/>
      <c r="D84" s="20"/>
      <c r="E84" s="19"/>
      <c r="F84" s="19" t="s">
        <v>27</v>
      </c>
      <c r="G84" s="10" t="s">
        <v>254</v>
      </c>
      <c r="Q84" s="10"/>
    </row>
    <row r="85" spans="1:18" ht="14.4" hidden="1">
      <c r="A85" s="19"/>
      <c r="B85" s="19"/>
      <c r="C85" s="19"/>
      <c r="D85" s="20"/>
      <c r="E85" s="19"/>
      <c r="F85" s="19" t="s">
        <v>6</v>
      </c>
      <c r="G85" s="10" t="s">
        <v>253</v>
      </c>
      <c r="Q85" s="10"/>
    </row>
    <row r="86" spans="1:18" ht="14.4" hidden="1">
      <c r="A86" s="19"/>
      <c r="B86" s="19"/>
      <c r="C86" s="19"/>
      <c r="D86" s="20"/>
      <c r="E86" s="19"/>
      <c r="F86" s="19" t="s">
        <v>48</v>
      </c>
      <c r="G86" s="10" t="s">
        <v>253</v>
      </c>
      <c r="Q86" s="10"/>
    </row>
    <row r="87" spans="1:18" ht="14.4" hidden="1">
      <c r="A87" s="19"/>
      <c r="B87" s="19"/>
      <c r="C87" s="19"/>
      <c r="D87" s="20"/>
      <c r="E87" s="19"/>
      <c r="F87" s="19" t="s">
        <v>25</v>
      </c>
      <c r="G87" s="10" t="s">
        <v>253</v>
      </c>
      <c r="Q87" s="10"/>
    </row>
    <row r="88" spans="1:18" ht="14.4" hidden="1">
      <c r="A88" s="19"/>
      <c r="B88" s="19"/>
      <c r="C88" s="19"/>
      <c r="D88" s="20"/>
      <c r="E88" s="19"/>
      <c r="F88" s="19" t="s">
        <v>168</v>
      </c>
      <c r="G88" s="10" t="s">
        <v>102</v>
      </c>
      <c r="Q88" s="10"/>
    </row>
    <row r="89" spans="1:18" ht="14.4" hidden="1">
      <c r="A89" s="19"/>
      <c r="B89" s="19"/>
      <c r="C89" s="19"/>
      <c r="D89" s="20"/>
      <c r="E89" s="19"/>
      <c r="F89" s="19" t="s">
        <v>283</v>
      </c>
      <c r="G89" s="10" t="s">
        <v>102</v>
      </c>
      <c r="Q89" s="10"/>
    </row>
    <row r="90" spans="1:18" ht="14.4" hidden="1">
      <c r="A90" s="19"/>
      <c r="B90" s="19"/>
      <c r="C90" s="19"/>
      <c r="D90" s="20"/>
      <c r="E90" s="19"/>
      <c r="F90" s="19" t="s">
        <v>88</v>
      </c>
      <c r="G90" s="10" t="s">
        <v>253</v>
      </c>
      <c r="Q90" s="10"/>
    </row>
    <row r="91" spans="1:18" ht="14.4" hidden="1">
      <c r="A91" s="19"/>
      <c r="B91" s="19"/>
      <c r="C91" s="19"/>
      <c r="D91" s="20"/>
      <c r="E91" s="19"/>
      <c r="F91" s="19" t="s">
        <v>294</v>
      </c>
      <c r="G91" s="10" t="s">
        <v>254</v>
      </c>
      <c r="Q91" s="10"/>
    </row>
    <row r="92" spans="1:18" ht="14.4" hidden="1">
      <c r="A92" s="19"/>
      <c r="B92" s="19"/>
      <c r="C92" s="19"/>
      <c r="D92" s="20"/>
      <c r="E92" s="19"/>
      <c r="F92" s="38" t="s">
        <v>68</v>
      </c>
      <c r="G92" s="10" t="s">
        <v>102</v>
      </c>
      <c r="Q92" s="10"/>
      <c r="R92" s="7"/>
    </row>
    <row r="93" spans="1:18" ht="14.4" hidden="1">
      <c r="A93" s="19"/>
      <c r="B93" s="19"/>
      <c r="C93" s="19"/>
      <c r="D93" s="20"/>
      <c r="E93" s="19"/>
      <c r="F93" s="19" t="s">
        <v>43</v>
      </c>
      <c r="G93" s="10" t="s">
        <v>102</v>
      </c>
      <c r="Q93" s="10"/>
    </row>
    <row r="94" spans="1:18" ht="14.4" hidden="1">
      <c r="A94" s="19"/>
      <c r="B94" s="19"/>
      <c r="C94" s="19"/>
      <c r="D94" s="20"/>
      <c r="E94" s="19"/>
      <c r="F94" s="19" t="s">
        <v>157</v>
      </c>
      <c r="G94" s="10" t="s">
        <v>252</v>
      </c>
      <c r="Q94" s="10"/>
    </row>
    <row r="95" spans="1:18" ht="14.4" hidden="1">
      <c r="A95" s="19"/>
      <c r="B95" s="19"/>
      <c r="C95" s="19"/>
      <c r="D95" s="20"/>
      <c r="E95" s="19"/>
      <c r="F95" s="19" t="s">
        <v>165</v>
      </c>
      <c r="G95" s="10" t="s">
        <v>102</v>
      </c>
      <c r="Q95" s="10"/>
    </row>
    <row r="96" spans="1:18" ht="14.4" hidden="1">
      <c r="A96" s="19"/>
      <c r="B96" s="19"/>
      <c r="C96" s="19"/>
      <c r="D96" s="20"/>
      <c r="E96" s="19"/>
      <c r="F96" s="19" t="s">
        <v>267</v>
      </c>
      <c r="G96" s="10" t="s">
        <v>253</v>
      </c>
      <c r="Q96" s="10"/>
      <c r="R96" s="7"/>
    </row>
    <row r="97" spans="1:18" ht="14.4" hidden="1">
      <c r="A97" s="19"/>
      <c r="B97" s="19"/>
      <c r="C97" s="19"/>
      <c r="D97" s="20"/>
      <c r="E97" s="19"/>
      <c r="F97" s="19" t="s">
        <v>278</v>
      </c>
      <c r="G97" s="10" t="s">
        <v>253</v>
      </c>
      <c r="Q97" s="10"/>
      <c r="R97" s="7"/>
    </row>
    <row r="98" spans="1:18" ht="14.4" hidden="1">
      <c r="A98" s="19"/>
      <c r="B98" s="19"/>
      <c r="C98" s="19"/>
      <c r="D98" s="20"/>
      <c r="E98" s="19"/>
      <c r="F98" s="19" t="s">
        <v>155</v>
      </c>
      <c r="G98" s="10" t="s">
        <v>254</v>
      </c>
      <c r="Q98" s="10"/>
    </row>
    <row r="99" spans="1:18" ht="14.4" hidden="1">
      <c r="A99" s="19"/>
      <c r="B99" s="19"/>
      <c r="C99" s="19"/>
      <c r="D99" s="20"/>
      <c r="E99" s="19"/>
      <c r="F99" s="19" t="s">
        <v>54</v>
      </c>
      <c r="G99" s="10" t="s">
        <v>252</v>
      </c>
      <c r="Q99" s="10"/>
    </row>
    <row r="100" spans="1:18" ht="14.4" hidden="1">
      <c r="A100" s="19"/>
      <c r="B100" s="19"/>
      <c r="C100" s="19"/>
      <c r="D100" s="20"/>
      <c r="E100" s="19"/>
      <c r="F100" s="19" t="s">
        <v>160</v>
      </c>
      <c r="G100" s="10" t="s">
        <v>252</v>
      </c>
      <c r="Q100" s="10"/>
    </row>
    <row r="101" spans="1:18" ht="14.4" hidden="1">
      <c r="A101" s="19"/>
      <c r="B101" s="19"/>
      <c r="C101" s="19"/>
      <c r="D101" s="20"/>
      <c r="E101" s="19"/>
      <c r="F101" s="19" t="s">
        <v>96</v>
      </c>
      <c r="G101" s="10" t="s">
        <v>254</v>
      </c>
      <c r="Q101" s="10"/>
    </row>
    <row r="102" spans="1:18" ht="14.4" hidden="1">
      <c r="A102" s="19"/>
      <c r="B102" s="19"/>
      <c r="C102" s="19"/>
      <c r="D102" s="20"/>
      <c r="E102" s="19"/>
      <c r="F102" s="19" t="s">
        <v>184</v>
      </c>
      <c r="G102" s="10" t="s">
        <v>253</v>
      </c>
      <c r="Q102" s="10"/>
      <c r="R102" s="7"/>
    </row>
    <row r="103" spans="1:18" ht="14.4" hidden="1">
      <c r="A103" s="19"/>
      <c r="B103" s="19"/>
      <c r="C103" s="19"/>
      <c r="D103" s="20"/>
      <c r="E103" s="19"/>
      <c r="F103" s="19" t="s">
        <v>237</v>
      </c>
      <c r="G103" s="10" t="s">
        <v>252</v>
      </c>
      <c r="Q103" s="10"/>
    </row>
    <row r="104" spans="1:18" ht="14.4" hidden="1">
      <c r="A104" s="19"/>
      <c r="B104" s="19"/>
      <c r="C104" s="19"/>
      <c r="D104" s="20"/>
      <c r="E104" s="19"/>
      <c r="F104" s="19" t="s">
        <v>231</v>
      </c>
      <c r="G104" s="10" t="s">
        <v>254</v>
      </c>
      <c r="Q104" s="10"/>
    </row>
    <row r="105" spans="1:18" ht="14.4" hidden="1">
      <c r="A105" s="19"/>
      <c r="B105" s="19"/>
      <c r="C105" s="19"/>
      <c r="D105" s="20"/>
      <c r="E105" s="19"/>
      <c r="F105" s="19" t="s">
        <v>198</v>
      </c>
      <c r="G105" s="10" t="s">
        <v>253</v>
      </c>
      <c r="Q105" s="10"/>
      <c r="R105" s="7"/>
    </row>
    <row r="106" spans="1:18" ht="14.4" hidden="1">
      <c r="A106" s="19"/>
      <c r="B106" s="19"/>
      <c r="C106" s="19"/>
      <c r="D106" s="20"/>
      <c r="E106" s="19"/>
      <c r="F106" s="19" t="s">
        <v>2</v>
      </c>
      <c r="G106" s="10" t="s">
        <v>253</v>
      </c>
    </row>
    <row r="107" spans="1:18" ht="14.4" hidden="1">
      <c r="A107" s="19"/>
      <c r="B107" s="19"/>
      <c r="C107" s="19"/>
      <c r="D107" s="20"/>
      <c r="E107" s="19"/>
      <c r="F107" s="19" t="s">
        <v>87</v>
      </c>
      <c r="G107" s="10" t="s">
        <v>254</v>
      </c>
    </row>
    <row r="108" spans="1:18" ht="14.4" hidden="1">
      <c r="A108" s="19"/>
      <c r="B108" s="19"/>
      <c r="C108" s="19"/>
      <c r="D108" s="20"/>
      <c r="E108" s="19"/>
      <c r="F108" s="19" t="s">
        <v>280</v>
      </c>
      <c r="G108" s="10" t="s">
        <v>254</v>
      </c>
      <c r="R108" s="7"/>
    </row>
    <row r="109" spans="1:18" ht="14.4">
      <c r="A109" s="19"/>
      <c r="B109" s="19"/>
      <c r="C109" s="19"/>
      <c r="D109" s="20"/>
      <c r="E109" s="19"/>
      <c r="F109" s="19" t="s">
        <v>221</v>
      </c>
      <c r="G109" s="10" t="s">
        <v>254</v>
      </c>
      <c r="R109" s="7"/>
    </row>
    <row r="110" spans="1:18" ht="14.4" hidden="1">
      <c r="A110" s="19"/>
      <c r="B110" s="19"/>
      <c r="C110" s="19"/>
      <c r="D110" s="20"/>
      <c r="E110" s="19"/>
      <c r="F110" s="19" t="s">
        <v>259</v>
      </c>
      <c r="G110" s="10" t="s">
        <v>253</v>
      </c>
    </row>
    <row r="111" spans="1:18" ht="14.4" hidden="1">
      <c r="A111" s="19"/>
      <c r="B111" s="19"/>
      <c r="C111" s="19"/>
      <c r="D111" s="20"/>
      <c r="E111" s="19"/>
      <c r="F111" s="19" t="s">
        <v>152</v>
      </c>
      <c r="G111" s="10" t="s">
        <v>253</v>
      </c>
      <c r="R111" s="7"/>
    </row>
    <row r="112" spans="1:18" ht="14.4" hidden="1">
      <c r="A112" s="19"/>
      <c r="B112" s="19"/>
      <c r="C112" s="19"/>
      <c r="D112" s="20"/>
      <c r="E112" s="19"/>
      <c r="F112" s="19" t="s">
        <v>212</v>
      </c>
      <c r="G112" s="10" t="s">
        <v>252</v>
      </c>
    </row>
    <row r="113" spans="1:18" ht="14.4" hidden="1">
      <c r="A113" s="19"/>
      <c r="B113" s="19"/>
      <c r="C113" s="19"/>
      <c r="D113" s="20"/>
      <c r="E113" s="19"/>
      <c r="F113" s="19" t="s">
        <v>83</v>
      </c>
      <c r="G113" s="10" t="s">
        <v>254</v>
      </c>
    </row>
    <row r="114" spans="1:18" ht="14.4" hidden="1">
      <c r="A114" s="19"/>
      <c r="B114" s="19"/>
      <c r="C114" s="19"/>
      <c r="D114" s="20"/>
      <c r="E114" s="19"/>
      <c r="F114" s="19" t="s">
        <v>49</v>
      </c>
      <c r="G114" s="10" t="s">
        <v>253</v>
      </c>
    </row>
    <row r="115" spans="1:18" ht="14.4" hidden="1">
      <c r="A115" s="19"/>
      <c r="B115" s="19"/>
      <c r="C115" s="19"/>
      <c r="D115" s="20"/>
      <c r="E115" s="19"/>
      <c r="F115" s="19" t="s">
        <v>142</v>
      </c>
      <c r="G115" s="10" t="s">
        <v>253</v>
      </c>
    </row>
    <row r="116" spans="1:18" ht="14.4" hidden="1">
      <c r="A116" s="19"/>
      <c r="B116" s="19"/>
      <c r="C116" s="19"/>
      <c r="D116" s="20"/>
      <c r="E116" s="19"/>
      <c r="F116" s="19" t="s">
        <v>86</v>
      </c>
      <c r="G116" s="10" t="s">
        <v>254</v>
      </c>
    </row>
    <row r="117" spans="1:18" ht="14.4" hidden="1">
      <c r="A117" s="19"/>
      <c r="B117" s="19"/>
      <c r="C117" s="19"/>
      <c r="D117" s="20"/>
      <c r="E117" s="19"/>
      <c r="F117" s="19" t="s">
        <v>308</v>
      </c>
      <c r="G117" s="10" t="s">
        <v>253</v>
      </c>
    </row>
    <row r="118" spans="1:18" ht="14.4" hidden="1">
      <c r="A118" s="19"/>
      <c r="B118" s="19"/>
      <c r="C118" s="19"/>
      <c r="D118" s="20"/>
      <c r="E118" s="19"/>
      <c r="F118" s="19" t="s">
        <v>149</v>
      </c>
      <c r="G118" s="10" t="s">
        <v>254</v>
      </c>
      <c r="R118" s="7"/>
    </row>
    <row r="119" spans="1:18" ht="14.4" hidden="1">
      <c r="A119" s="19"/>
      <c r="B119" s="19"/>
      <c r="C119" s="19"/>
      <c r="D119" s="20"/>
      <c r="E119" s="19"/>
      <c r="F119" s="19" t="s">
        <v>222</v>
      </c>
      <c r="G119" s="10" t="s">
        <v>253</v>
      </c>
    </row>
    <row r="120" spans="1:18" ht="14.4" hidden="1">
      <c r="A120" s="19"/>
      <c r="B120" s="19"/>
      <c r="C120" s="19"/>
      <c r="D120" s="20"/>
      <c r="E120" s="19"/>
      <c r="F120" s="19" t="s">
        <v>199</v>
      </c>
      <c r="G120" s="10" t="s">
        <v>254</v>
      </c>
    </row>
    <row r="121" spans="1:18" ht="14.4" hidden="1">
      <c r="A121" s="19"/>
      <c r="B121" s="19"/>
      <c r="C121" s="19"/>
      <c r="D121" s="20"/>
      <c r="E121" s="19"/>
      <c r="F121" s="19" t="s">
        <v>272</v>
      </c>
      <c r="G121" s="10" t="s">
        <v>253</v>
      </c>
    </row>
    <row r="122" spans="1:18" ht="14.4" hidden="1">
      <c r="A122" s="19"/>
      <c r="B122" s="19"/>
      <c r="C122" s="19"/>
      <c r="D122" s="20"/>
      <c r="E122" s="19"/>
      <c r="F122" s="19" t="s">
        <v>174</v>
      </c>
      <c r="G122" s="10" t="s">
        <v>253</v>
      </c>
      <c r="R122" s="7"/>
    </row>
    <row r="123" spans="1:18" ht="14.4" hidden="1">
      <c r="A123" s="19"/>
      <c r="B123" s="19"/>
      <c r="C123" s="19"/>
      <c r="D123" s="20"/>
      <c r="E123" s="19"/>
      <c r="F123" s="19" t="s">
        <v>179</v>
      </c>
      <c r="G123" s="10" t="s">
        <v>252</v>
      </c>
    </row>
    <row r="124" spans="1:18" ht="14.4" hidden="1">
      <c r="A124" s="19"/>
      <c r="B124" s="19"/>
      <c r="C124" s="19"/>
      <c r="D124" s="20"/>
      <c r="E124" s="19"/>
      <c r="F124" s="19" t="s">
        <v>19</v>
      </c>
      <c r="G124" s="10" t="s">
        <v>252</v>
      </c>
    </row>
    <row r="125" spans="1:18" ht="14.4" hidden="1">
      <c r="A125" s="19"/>
      <c r="B125" s="19"/>
      <c r="C125" s="19"/>
      <c r="D125" s="20"/>
      <c r="E125" s="19"/>
      <c r="F125" s="19" t="s">
        <v>167</v>
      </c>
      <c r="G125" s="10" t="s">
        <v>254</v>
      </c>
    </row>
    <row r="126" spans="1:18" ht="14.4" hidden="1">
      <c r="A126" s="19"/>
      <c r="B126" s="19"/>
      <c r="C126" s="19"/>
      <c r="D126" s="20"/>
      <c r="E126" s="19"/>
      <c r="F126" s="19" t="s">
        <v>11</v>
      </c>
      <c r="G126" s="10" t="s">
        <v>253</v>
      </c>
    </row>
    <row r="127" spans="1:18" ht="14.4" hidden="1">
      <c r="A127" s="19"/>
      <c r="B127" s="19"/>
      <c r="C127" s="19"/>
      <c r="D127" s="20"/>
      <c r="E127" s="19"/>
      <c r="F127" s="19" t="s">
        <v>193</v>
      </c>
      <c r="G127" s="10" t="s">
        <v>102</v>
      </c>
      <c r="R127" s="7"/>
    </row>
    <row r="128" spans="1:18" ht="14.4" hidden="1">
      <c r="A128" s="19"/>
      <c r="B128" s="19"/>
      <c r="C128" s="19"/>
      <c r="D128" s="20"/>
      <c r="E128" s="19"/>
      <c r="F128" s="19" t="s">
        <v>93</v>
      </c>
      <c r="G128" s="10" t="s">
        <v>253</v>
      </c>
      <c r="R128" s="7"/>
    </row>
    <row r="129" spans="1:18" ht="14.4" hidden="1">
      <c r="A129" s="19"/>
      <c r="B129" s="19"/>
      <c r="C129" s="19"/>
      <c r="D129" s="20"/>
      <c r="E129" s="19"/>
      <c r="F129" s="19" t="s">
        <v>270</v>
      </c>
      <c r="G129" s="10" t="s">
        <v>255</v>
      </c>
    </row>
    <row r="130" spans="1:18" ht="14.4" hidden="1">
      <c r="A130" s="19"/>
      <c r="B130" s="19"/>
      <c r="C130" s="19"/>
      <c r="D130" s="20"/>
      <c r="E130" s="19"/>
      <c r="F130" s="19" t="s">
        <v>170</v>
      </c>
      <c r="G130" s="10" t="s">
        <v>254</v>
      </c>
      <c r="R130" s="7"/>
    </row>
    <row r="131" spans="1:18" ht="14.4" hidden="1">
      <c r="A131" s="19"/>
      <c r="B131" s="19"/>
      <c r="C131" s="19"/>
      <c r="D131" s="20"/>
      <c r="E131" s="19"/>
      <c r="F131" s="19" t="s">
        <v>187</v>
      </c>
      <c r="G131" s="10" t="s">
        <v>254</v>
      </c>
      <c r="R131" s="7"/>
    </row>
    <row r="132" spans="1:18" ht="14.4" hidden="1">
      <c r="A132" s="19"/>
      <c r="B132" s="19"/>
      <c r="C132" s="19"/>
      <c r="D132" s="20"/>
      <c r="E132" s="19"/>
      <c r="F132" s="19" t="s">
        <v>207</v>
      </c>
      <c r="G132" s="10" t="s">
        <v>254</v>
      </c>
    </row>
    <row r="133" spans="1:18" ht="14.4" hidden="1">
      <c r="A133" s="19"/>
      <c r="B133" s="19"/>
      <c r="C133" s="19"/>
      <c r="D133" s="20"/>
      <c r="E133" s="19"/>
      <c r="F133" s="19" t="s">
        <v>261</v>
      </c>
      <c r="G133" s="10" t="s">
        <v>253</v>
      </c>
    </row>
    <row r="134" spans="1:18" ht="14.4" hidden="1">
      <c r="A134" s="19"/>
      <c r="B134" s="19"/>
      <c r="C134" s="19"/>
      <c r="D134" s="20"/>
      <c r="E134" s="19"/>
      <c r="F134" s="19" t="s">
        <v>143</v>
      </c>
      <c r="G134" s="10" t="s">
        <v>252</v>
      </c>
    </row>
    <row r="135" spans="1:18" ht="14.4" hidden="1">
      <c r="A135" s="19"/>
      <c r="B135" s="19"/>
      <c r="C135" s="19"/>
      <c r="D135" s="20"/>
      <c r="E135" s="19"/>
      <c r="F135" s="19" t="s">
        <v>232</v>
      </c>
      <c r="G135" s="10" t="s">
        <v>253</v>
      </c>
    </row>
    <row r="136" spans="1:18" ht="14.4" hidden="1">
      <c r="A136" s="19"/>
      <c r="B136" s="19"/>
      <c r="C136" s="19"/>
      <c r="D136" s="20"/>
      <c r="E136" s="19"/>
      <c r="F136" s="19" t="s">
        <v>58</v>
      </c>
      <c r="G136" s="10" t="s">
        <v>102</v>
      </c>
    </row>
    <row r="137" spans="1:18" ht="14.4" hidden="1">
      <c r="A137" s="19"/>
      <c r="B137" s="19"/>
      <c r="C137" s="19"/>
      <c r="D137" s="20"/>
      <c r="E137" s="19"/>
      <c r="F137" s="19" t="s">
        <v>238</v>
      </c>
      <c r="G137" s="10" t="s">
        <v>254</v>
      </c>
    </row>
    <row r="138" spans="1:18" ht="14.4" hidden="1">
      <c r="A138" s="19"/>
      <c r="B138" s="19"/>
      <c r="C138" s="19"/>
      <c r="D138" s="20"/>
      <c r="E138" s="19"/>
      <c r="F138" s="19" t="s">
        <v>151</v>
      </c>
      <c r="G138" s="10" t="s">
        <v>253</v>
      </c>
    </row>
    <row r="139" spans="1:18" ht="14.4" hidden="1">
      <c r="A139" s="19"/>
      <c r="B139" s="19"/>
      <c r="C139" s="19"/>
      <c r="D139" s="20"/>
      <c r="E139" s="19"/>
      <c r="F139" s="19" t="s">
        <v>72</v>
      </c>
      <c r="G139" s="10" t="s">
        <v>254</v>
      </c>
      <c r="R139" s="7"/>
    </row>
    <row r="140" spans="1:18" ht="14.4" hidden="1">
      <c r="A140" s="19"/>
      <c r="B140" s="19"/>
      <c r="C140" s="19"/>
      <c r="D140" s="20"/>
      <c r="E140" s="19"/>
      <c r="F140" s="19" t="s">
        <v>215</v>
      </c>
      <c r="G140" s="10" t="s">
        <v>253</v>
      </c>
    </row>
    <row r="141" spans="1:18" ht="14.4" hidden="1">
      <c r="A141" s="19"/>
      <c r="B141" s="19"/>
      <c r="C141" s="19"/>
      <c r="D141" s="20"/>
      <c r="E141" s="19"/>
      <c r="F141" s="19" t="s">
        <v>249</v>
      </c>
      <c r="G141" s="10" t="s">
        <v>254</v>
      </c>
    </row>
    <row r="142" spans="1:18" ht="14.4" hidden="1">
      <c r="A142" s="19"/>
      <c r="B142" s="19"/>
      <c r="C142" s="19"/>
      <c r="D142" s="20"/>
      <c r="E142" s="19"/>
      <c r="F142" s="19" t="s">
        <v>235</v>
      </c>
      <c r="G142" s="10" t="s">
        <v>253</v>
      </c>
    </row>
    <row r="143" spans="1:18" ht="14.4" hidden="1">
      <c r="A143" s="19"/>
      <c r="B143" s="19"/>
      <c r="C143" s="19"/>
      <c r="D143" s="20"/>
      <c r="E143" s="19"/>
      <c r="F143" s="19" t="s">
        <v>192</v>
      </c>
      <c r="G143" s="10" t="s">
        <v>255</v>
      </c>
      <c r="R143" s="7"/>
    </row>
    <row r="144" spans="1:18" ht="14.4" hidden="1">
      <c r="A144" s="19"/>
      <c r="B144" s="19"/>
      <c r="C144" s="19"/>
      <c r="D144" s="20"/>
      <c r="E144" s="19"/>
      <c r="F144" s="19" t="s">
        <v>76</v>
      </c>
      <c r="G144" s="10" t="s">
        <v>253</v>
      </c>
    </row>
    <row r="145" spans="1:18" ht="14.4" hidden="1">
      <c r="A145" s="19"/>
      <c r="B145" s="19"/>
      <c r="C145" s="19"/>
      <c r="D145" s="20"/>
      <c r="E145" s="19"/>
      <c r="F145" s="19" t="s">
        <v>284</v>
      </c>
      <c r="G145" s="10" t="s">
        <v>254</v>
      </c>
      <c r="R145" s="7"/>
    </row>
    <row r="146" spans="1:18" ht="14.4" hidden="1">
      <c r="A146" s="19"/>
      <c r="B146" s="19"/>
      <c r="C146" s="19"/>
      <c r="D146" s="20"/>
      <c r="E146" s="19"/>
      <c r="F146" s="19" t="s">
        <v>22</v>
      </c>
      <c r="G146" s="10" t="s">
        <v>253</v>
      </c>
    </row>
    <row r="147" spans="1:18" ht="14.4" hidden="1">
      <c r="A147" s="19"/>
      <c r="B147" s="19"/>
      <c r="C147" s="19"/>
      <c r="D147" s="20"/>
      <c r="E147" s="19"/>
      <c r="F147" s="19" t="s">
        <v>275</v>
      </c>
      <c r="G147" s="10" t="s">
        <v>255</v>
      </c>
    </row>
    <row r="148" spans="1:18" ht="14.4" hidden="1">
      <c r="A148" s="19"/>
      <c r="B148" s="19"/>
      <c r="C148" s="19"/>
      <c r="D148" s="20"/>
      <c r="E148" s="19"/>
      <c r="F148" s="19" t="s">
        <v>164</v>
      </c>
      <c r="G148" s="10" t="s">
        <v>253</v>
      </c>
    </row>
    <row r="149" spans="1:18" ht="14.4" hidden="1">
      <c r="A149" s="19"/>
      <c r="B149" s="19"/>
      <c r="C149" s="19"/>
      <c r="D149" s="20"/>
      <c r="E149" s="19"/>
      <c r="F149" s="19" t="s">
        <v>62</v>
      </c>
      <c r="G149" s="10" t="s">
        <v>252</v>
      </c>
      <c r="R149" s="7"/>
    </row>
    <row r="150" spans="1:18" ht="14.4" hidden="1">
      <c r="A150" s="19"/>
      <c r="B150" s="19"/>
      <c r="C150" s="19"/>
      <c r="D150" s="20"/>
      <c r="E150" s="19"/>
      <c r="F150" s="19" t="s">
        <v>262</v>
      </c>
      <c r="G150" s="10" t="s">
        <v>253</v>
      </c>
      <c r="R150" s="7"/>
    </row>
    <row r="151" spans="1:18" ht="14.4" hidden="1">
      <c r="A151" s="19"/>
      <c r="B151" s="19"/>
      <c r="C151" s="19"/>
      <c r="D151" s="20"/>
      <c r="E151" s="19"/>
      <c r="F151" s="19" t="s">
        <v>203</v>
      </c>
      <c r="G151" s="10" t="s">
        <v>252</v>
      </c>
    </row>
    <row r="152" spans="1:18" ht="14.4" hidden="1">
      <c r="A152" s="19"/>
      <c r="B152" s="19"/>
      <c r="C152" s="19"/>
      <c r="D152" s="20"/>
      <c r="E152" s="19"/>
      <c r="F152" s="19" t="s">
        <v>61</v>
      </c>
      <c r="G152" s="10" t="s">
        <v>254</v>
      </c>
    </row>
    <row r="153" spans="1:18" ht="14.4" hidden="1">
      <c r="A153" s="19"/>
      <c r="B153" s="19"/>
      <c r="C153" s="19"/>
      <c r="D153" s="20"/>
      <c r="E153" s="19"/>
      <c r="F153" s="19" t="s">
        <v>28</v>
      </c>
      <c r="G153" s="10" t="s">
        <v>253</v>
      </c>
    </row>
    <row r="154" spans="1:18" ht="14.4" hidden="1">
      <c r="A154" s="19"/>
      <c r="B154" s="19"/>
      <c r="C154" s="19"/>
      <c r="D154" s="20"/>
      <c r="E154" s="19"/>
      <c r="F154" s="19" t="s">
        <v>67</v>
      </c>
      <c r="G154" s="10" t="s">
        <v>256</v>
      </c>
    </row>
    <row r="155" spans="1:18" ht="14.4" hidden="1">
      <c r="A155" s="19"/>
      <c r="B155" s="19"/>
      <c r="C155" s="19"/>
      <c r="D155" s="20"/>
      <c r="E155" s="19"/>
      <c r="F155" s="19" t="s">
        <v>35</v>
      </c>
      <c r="G155" s="10" t="s">
        <v>253</v>
      </c>
    </row>
    <row r="156" spans="1:18" ht="14.4" hidden="1">
      <c r="A156" s="19"/>
      <c r="B156" s="19"/>
      <c r="C156" s="19"/>
      <c r="D156" s="20"/>
      <c r="E156" s="19"/>
      <c r="F156" s="19" t="s">
        <v>240</v>
      </c>
      <c r="G156" s="10" t="s">
        <v>254</v>
      </c>
      <c r="R156" s="7"/>
    </row>
    <row r="157" spans="1:18" ht="14.4" hidden="1">
      <c r="A157" s="19"/>
      <c r="B157" s="19"/>
      <c r="C157" s="19"/>
      <c r="D157" s="20"/>
      <c r="E157" s="19"/>
      <c r="F157" s="19" t="s">
        <v>26</v>
      </c>
      <c r="G157" s="10" t="s">
        <v>253</v>
      </c>
    </row>
    <row r="158" spans="1:18" ht="14.4" hidden="1">
      <c r="A158" s="19"/>
      <c r="B158" s="19"/>
      <c r="C158" s="19"/>
      <c r="D158" s="20"/>
      <c r="E158" s="19"/>
      <c r="F158" s="19" t="s">
        <v>53</v>
      </c>
      <c r="G158" s="10" t="s">
        <v>254</v>
      </c>
    </row>
    <row r="159" spans="1:18" ht="14.4" hidden="1">
      <c r="A159" s="19"/>
      <c r="B159" s="19"/>
      <c r="C159" s="19"/>
      <c r="D159" s="20"/>
      <c r="E159" s="19"/>
      <c r="F159" s="19" t="s">
        <v>245</v>
      </c>
      <c r="G159" s="10" t="s">
        <v>253</v>
      </c>
      <c r="R159" s="7"/>
    </row>
    <row r="160" spans="1:18" ht="14.4" hidden="1">
      <c r="A160" s="19"/>
      <c r="B160" s="19"/>
      <c r="C160" s="19"/>
      <c r="D160" s="20"/>
      <c r="E160" s="19"/>
      <c r="F160" s="19" t="s">
        <v>180</v>
      </c>
      <c r="G160" s="10" t="s">
        <v>253</v>
      </c>
    </row>
    <row r="161" spans="1:18" ht="14.4" hidden="1">
      <c r="A161" s="19"/>
      <c r="B161" s="19"/>
      <c r="C161" s="19"/>
      <c r="D161" s="20"/>
      <c r="E161" s="19"/>
      <c r="F161" s="19" t="s">
        <v>189</v>
      </c>
      <c r="G161" s="10" t="s">
        <v>255</v>
      </c>
    </row>
    <row r="162" spans="1:18" ht="14.4" hidden="1">
      <c r="A162" s="19"/>
      <c r="B162" s="19"/>
      <c r="C162" s="19"/>
      <c r="D162" s="20"/>
      <c r="E162" s="19"/>
      <c r="F162" s="19" t="s">
        <v>191</v>
      </c>
      <c r="G162" s="10" t="s">
        <v>252</v>
      </c>
    </row>
    <row r="163" spans="1:18" ht="14.4" hidden="1">
      <c r="A163" s="19"/>
      <c r="B163" s="19"/>
      <c r="C163" s="19"/>
      <c r="D163" s="20"/>
      <c r="E163" s="19"/>
      <c r="F163" s="19" t="s">
        <v>158</v>
      </c>
      <c r="G163" s="10" t="s">
        <v>252</v>
      </c>
    </row>
    <row r="164" spans="1:18" ht="14.4" hidden="1">
      <c r="A164" s="19"/>
      <c r="B164" s="19"/>
      <c r="C164" s="19"/>
      <c r="D164" s="20"/>
      <c r="E164" s="19"/>
      <c r="F164" s="19" t="s">
        <v>268</v>
      </c>
      <c r="G164" s="10" t="s">
        <v>253</v>
      </c>
      <c r="R164" s="7"/>
    </row>
    <row r="165" spans="1:18" ht="14.4" hidden="1">
      <c r="A165" s="19"/>
      <c r="B165" s="19"/>
      <c r="C165" s="19"/>
      <c r="D165" s="20"/>
      <c r="E165" s="19"/>
      <c r="F165" s="19" t="s">
        <v>301</v>
      </c>
      <c r="G165" s="10" t="s">
        <v>254</v>
      </c>
    </row>
    <row r="166" spans="1:18" ht="14.4" hidden="1">
      <c r="A166" s="19"/>
      <c r="B166" s="19"/>
      <c r="C166" s="19"/>
      <c r="D166" s="20"/>
      <c r="E166" s="19"/>
      <c r="F166" s="19" t="s">
        <v>242</v>
      </c>
      <c r="G166" s="10" t="s">
        <v>254</v>
      </c>
    </row>
    <row r="167" spans="1:18" ht="14.4" hidden="1">
      <c r="A167" s="19"/>
      <c r="B167" s="19"/>
      <c r="C167" s="19"/>
      <c r="D167" s="20"/>
      <c r="E167" s="19"/>
      <c r="F167" s="19" t="s">
        <v>211</v>
      </c>
      <c r="G167" s="10" t="s">
        <v>254</v>
      </c>
    </row>
    <row r="168" spans="1:18" ht="14.4" hidden="1">
      <c r="A168" s="19"/>
      <c r="B168" s="19"/>
      <c r="C168" s="19"/>
      <c r="D168" s="20"/>
      <c r="E168" s="19"/>
      <c r="F168" s="19" t="s">
        <v>33</v>
      </c>
      <c r="G168" s="10" t="s">
        <v>254</v>
      </c>
    </row>
    <row r="169" spans="1:18" ht="14.4" hidden="1">
      <c r="A169" s="19"/>
      <c r="B169" s="19"/>
      <c r="C169" s="19"/>
      <c r="D169" s="20"/>
      <c r="E169" s="19"/>
      <c r="F169" s="19" t="s">
        <v>246</v>
      </c>
      <c r="G169" s="10" t="s">
        <v>254</v>
      </c>
    </row>
    <row r="170" spans="1:18" ht="14.4" hidden="1">
      <c r="A170" s="19"/>
      <c r="B170" s="19"/>
      <c r="C170" s="19"/>
      <c r="D170" s="20"/>
      <c r="E170" s="19"/>
      <c r="F170" s="19" t="s">
        <v>269</v>
      </c>
      <c r="G170" s="10" t="s">
        <v>253</v>
      </c>
    </row>
    <row r="171" spans="1:18" ht="14.4" hidden="1">
      <c r="A171" s="19"/>
      <c r="B171" s="19"/>
      <c r="C171" s="19"/>
      <c r="D171" s="20"/>
      <c r="E171" s="19"/>
      <c r="F171" s="19" t="s">
        <v>12</v>
      </c>
      <c r="G171" s="10" t="s">
        <v>253</v>
      </c>
      <c r="R171" s="7"/>
    </row>
    <row r="172" spans="1:18" ht="14.4" hidden="1">
      <c r="A172" s="19"/>
      <c r="B172" s="19"/>
      <c r="C172" s="19"/>
      <c r="D172" s="20"/>
      <c r="E172" s="19"/>
      <c r="F172" s="19" t="s">
        <v>144</v>
      </c>
      <c r="G172" s="10" t="s">
        <v>253</v>
      </c>
    </row>
    <row r="173" spans="1:18" ht="14.4" hidden="1">
      <c r="A173" s="19"/>
      <c r="B173" s="19"/>
      <c r="C173" s="19"/>
      <c r="D173" s="20"/>
      <c r="E173" s="19"/>
      <c r="F173" s="19" t="s">
        <v>181</v>
      </c>
      <c r="G173" s="10" t="s">
        <v>253</v>
      </c>
    </row>
    <row r="174" spans="1:18" ht="14.4" hidden="1">
      <c r="A174" s="19"/>
      <c r="B174" s="19"/>
      <c r="C174" s="19"/>
      <c r="D174" s="20"/>
      <c r="E174" s="19"/>
      <c r="F174" s="19" t="s">
        <v>204</v>
      </c>
      <c r="G174" s="10" t="s">
        <v>254</v>
      </c>
      <c r="R174" s="7"/>
    </row>
    <row r="175" spans="1:18" ht="14.4" hidden="1">
      <c r="A175" s="19"/>
      <c r="B175" s="19"/>
      <c r="C175" s="19"/>
      <c r="D175" s="20"/>
      <c r="E175" s="19"/>
      <c r="F175" s="19" t="s">
        <v>7</v>
      </c>
      <c r="G175" s="10" t="s">
        <v>253</v>
      </c>
    </row>
    <row r="176" spans="1:18" ht="14.4" hidden="1">
      <c r="A176" s="19"/>
      <c r="B176" s="19"/>
      <c r="C176" s="19"/>
      <c r="D176" s="20"/>
      <c r="E176" s="19"/>
      <c r="F176" s="19" t="s">
        <v>52</v>
      </c>
      <c r="G176" s="10" t="s">
        <v>253</v>
      </c>
    </row>
    <row r="177" spans="1:18" ht="14.4" hidden="1">
      <c r="A177" s="19"/>
      <c r="B177" s="19"/>
      <c r="C177" s="19"/>
      <c r="D177" s="20"/>
      <c r="E177" s="19"/>
      <c r="F177" s="19" t="s">
        <v>291</v>
      </c>
      <c r="G177" s="10" t="s">
        <v>255</v>
      </c>
      <c r="R177" s="7"/>
    </row>
    <row r="178" spans="1:18" ht="14.4" hidden="1">
      <c r="A178" s="19"/>
      <c r="B178" s="19"/>
      <c r="C178" s="19"/>
      <c r="D178" s="20"/>
      <c r="E178" s="19"/>
      <c r="F178" s="19" t="s">
        <v>23</v>
      </c>
      <c r="G178" s="10" t="s">
        <v>254</v>
      </c>
    </row>
    <row r="179" spans="1:18" ht="14.4" hidden="1">
      <c r="A179" s="19"/>
      <c r="B179" s="19"/>
      <c r="C179" s="19"/>
      <c r="D179" s="20"/>
      <c r="E179" s="19"/>
      <c r="F179" s="19" t="s">
        <v>247</v>
      </c>
      <c r="G179" s="10" t="s">
        <v>253</v>
      </c>
    </row>
    <row r="180" spans="1:18" ht="14.4" hidden="1">
      <c r="A180" s="19"/>
      <c r="B180" s="19"/>
      <c r="C180" s="19"/>
      <c r="D180" s="20"/>
      <c r="E180" s="19"/>
      <c r="F180" s="19" t="s">
        <v>73</v>
      </c>
      <c r="G180" s="10" t="s">
        <v>253</v>
      </c>
    </row>
    <row r="181" spans="1:18" ht="14.4" hidden="1">
      <c r="A181" s="19"/>
      <c r="B181" s="19"/>
      <c r="C181" s="19"/>
      <c r="D181" s="20"/>
      <c r="E181" s="19"/>
      <c r="F181" s="19" t="s">
        <v>265</v>
      </c>
      <c r="G181" s="10" t="s">
        <v>255</v>
      </c>
    </row>
    <row r="182" spans="1:18" ht="14.4" hidden="1">
      <c r="A182" s="19"/>
      <c r="B182" s="19"/>
      <c r="C182" s="19"/>
      <c r="D182" s="20"/>
      <c r="E182" s="19"/>
      <c r="F182" s="19" t="s">
        <v>16</v>
      </c>
      <c r="G182" s="10" t="s">
        <v>252</v>
      </c>
    </row>
    <row r="183" spans="1:18" ht="14.4" hidden="1">
      <c r="A183" s="19"/>
      <c r="B183" s="19"/>
      <c r="C183" s="19"/>
      <c r="D183" s="20"/>
      <c r="E183" s="19"/>
      <c r="F183" s="19" t="s">
        <v>289</v>
      </c>
      <c r="G183" s="10" t="s">
        <v>255</v>
      </c>
    </row>
    <row r="184" spans="1:18" ht="14.4" hidden="1">
      <c r="A184" s="19"/>
      <c r="B184" s="19"/>
      <c r="C184" s="19"/>
      <c r="D184" s="20"/>
      <c r="E184" s="19"/>
      <c r="F184" s="19" t="s">
        <v>290</v>
      </c>
      <c r="G184" s="10" t="s">
        <v>256</v>
      </c>
    </row>
    <row r="185" spans="1:18" ht="14.4" hidden="1">
      <c r="A185" s="19"/>
      <c r="B185" s="19"/>
      <c r="C185" s="19"/>
      <c r="D185" s="20"/>
      <c r="E185" s="19"/>
      <c r="F185" s="19" t="s">
        <v>230</v>
      </c>
      <c r="G185" s="10" t="s">
        <v>252</v>
      </c>
    </row>
    <row r="186" spans="1:18" ht="14.4" hidden="1">
      <c r="A186" s="19"/>
      <c r="B186" s="19"/>
      <c r="C186" s="19"/>
      <c r="D186" s="20"/>
      <c r="E186" s="19"/>
      <c r="F186" s="19" t="s">
        <v>298</v>
      </c>
      <c r="G186" s="10" t="s">
        <v>254</v>
      </c>
    </row>
    <row r="187" spans="1:18" ht="14.4" hidden="1">
      <c r="A187" s="19"/>
      <c r="B187" s="19"/>
      <c r="C187" s="19"/>
      <c r="D187" s="20"/>
      <c r="E187" s="19"/>
      <c r="F187" s="19" t="s">
        <v>169</v>
      </c>
      <c r="G187" s="10" t="s">
        <v>253</v>
      </c>
    </row>
    <row r="188" spans="1:18" ht="14.4" hidden="1">
      <c r="A188" s="19"/>
      <c r="B188" s="19"/>
      <c r="C188" s="19"/>
      <c r="D188" s="20"/>
      <c r="E188" s="19"/>
      <c r="F188" s="19" t="s">
        <v>263</v>
      </c>
      <c r="G188" s="10" t="s">
        <v>102</v>
      </c>
    </row>
    <row r="189" spans="1:18" ht="14.4" hidden="1">
      <c r="A189" s="19"/>
      <c r="B189" s="19"/>
      <c r="C189" s="19"/>
      <c r="D189" s="20"/>
      <c r="E189" s="19"/>
      <c r="F189" s="19" t="s">
        <v>173</v>
      </c>
      <c r="G189" s="10" t="s">
        <v>253</v>
      </c>
    </row>
    <row r="190" spans="1:18" ht="14.4" hidden="1">
      <c r="A190" s="19"/>
      <c r="B190" s="19"/>
      <c r="C190" s="19"/>
      <c r="D190" s="20"/>
      <c r="E190" s="19"/>
      <c r="F190" s="19" t="s">
        <v>65</v>
      </c>
      <c r="G190" s="10" t="s">
        <v>252</v>
      </c>
    </row>
    <row r="191" spans="1:18" ht="14.4" hidden="1">
      <c r="A191" s="19"/>
      <c r="B191" s="19"/>
      <c r="C191" s="19"/>
      <c r="D191" s="20"/>
      <c r="E191" s="19"/>
      <c r="F191" s="19" t="s">
        <v>223</v>
      </c>
      <c r="G191" s="10" t="s">
        <v>253</v>
      </c>
      <c r="R191" s="7"/>
    </row>
    <row r="192" spans="1:18" ht="14.4" hidden="1">
      <c r="A192" s="19"/>
      <c r="B192" s="19"/>
      <c r="C192" s="19"/>
      <c r="D192" s="20"/>
      <c r="E192" s="19"/>
      <c r="F192" s="19" t="s">
        <v>244</v>
      </c>
      <c r="G192" s="10" t="s">
        <v>253</v>
      </c>
    </row>
    <row r="193" spans="1:18" ht="14.4" hidden="1">
      <c r="A193" s="19"/>
      <c r="B193" s="19"/>
      <c r="C193" s="19"/>
      <c r="D193" s="20"/>
      <c r="E193" s="19"/>
      <c r="F193" s="19" t="s">
        <v>154</v>
      </c>
      <c r="G193" s="10" t="s">
        <v>254</v>
      </c>
    </row>
    <row r="194" spans="1:18" ht="14.4" hidden="1">
      <c r="A194" s="19"/>
      <c r="B194" s="19"/>
      <c r="C194" s="19"/>
      <c r="D194" s="20"/>
      <c r="E194" s="19"/>
      <c r="F194" s="19" t="s">
        <v>150</v>
      </c>
      <c r="G194" s="10" t="s">
        <v>253</v>
      </c>
    </row>
    <row r="195" spans="1:18" ht="14.4" hidden="1">
      <c r="A195" s="19"/>
      <c r="B195" s="19"/>
      <c r="C195" s="19"/>
      <c r="D195" s="20"/>
      <c r="E195" s="19"/>
      <c r="F195" s="19" t="s">
        <v>145</v>
      </c>
      <c r="G195" s="10" t="s">
        <v>253</v>
      </c>
      <c r="R195" s="7"/>
    </row>
    <row r="196" spans="1:18" ht="14.4" hidden="1">
      <c r="A196" s="19"/>
      <c r="B196" s="19"/>
      <c r="C196" s="19"/>
      <c r="D196" s="20"/>
      <c r="E196" s="19"/>
      <c r="F196" s="19" t="s">
        <v>5</v>
      </c>
      <c r="G196" s="10" t="s">
        <v>253</v>
      </c>
      <c r="R196" s="7"/>
    </row>
    <row r="197" spans="1:18" ht="14.4" hidden="1">
      <c r="A197" s="19"/>
      <c r="B197" s="19"/>
      <c r="C197" s="19"/>
      <c r="D197" s="20"/>
      <c r="E197" s="19"/>
      <c r="F197" s="19" t="s">
        <v>34</v>
      </c>
      <c r="G197" s="10" t="s">
        <v>255</v>
      </c>
    </row>
    <row r="198" spans="1:18" ht="14.4" hidden="1">
      <c r="A198" s="19"/>
      <c r="B198" s="19"/>
      <c r="C198" s="19"/>
      <c r="D198" s="20"/>
      <c r="E198" s="19"/>
      <c r="F198" s="19" t="s">
        <v>202</v>
      </c>
      <c r="G198" s="10" t="s">
        <v>254</v>
      </c>
    </row>
    <row r="199" spans="1:18" ht="14.4" hidden="1">
      <c r="A199" s="19"/>
      <c r="B199" s="19"/>
      <c r="C199" s="19"/>
      <c r="D199" s="20"/>
      <c r="E199" s="19"/>
      <c r="F199" s="19" t="s">
        <v>17</v>
      </c>
      <c r="G199" s="10" t="s">
        <v>253</v>
      </c>
      <c r="R199" s="7"/>
    </row>
    <row r="200" spans="1:18" ht="14.4" hidden="1">
      <c r="A200" s="19"/>
      <c r="B200" s="19"/>
      <c r="C200" s="19"/>
      <c r="D200" s="20"/>
      <c r="E200" s="19"/>
      <c r="F200" s="19" t="s">
        <v>277</v>
      </c>
      <c r="G200" s="10" t="s">
        <v>253</v>
      </c>
      <c r="R200" s="7"/>
    </row>
    <row r="201" spans="1:18" ht="14.4" hidden="1">
      <c r="A201" s="19"/>
      <c r="B201" s="19"/>
      <c r="C201" s="19"/>
      <c r="D201" s="20"/>
      <c r="E201" s="19"/>
      <c r="F201" s="19" t="s">
        <v>14</v>
      </c>
      <c r="G201" s="10" t="s">
        <v>251</v>
      </c>
    </row>
    <row r="202" spans="1:18" ht="14.4" hidden="1">
      <c r="A202" s="19"/>
      <c r="B202" s="19"/>
      <c r="C202" s="19"/>
      <c r="D202" s="20"/>
      <c r="E202" s="19"/>
      <c r="F202" s="19" t="s">
        <v>208</v>
      </c>
      <c r="G202" s="10" t="s">
        <v>255</v>
      </c>
    </row>
    <row r="203" spans="1:18" ht="14.4" hidden="1">
      <c r="A203" s="19"/>
      <c r="B203" s="19"/>
      <c r="C203" s="19"/>
      <c r="D203" s="20"/>
      <c r="E203" s="19"/>
      <c r="F203" s="19" t="s">
        <v>162</v>
      </c>
      <c r="G203" s="10" t="s">
        <v>253</v>
      </c>
    </row>
    <row r="204" spans="1:18" ht="14.4" hidden="1">
      <c r="A204" s="19"/>
      <c r="B204" s="19"/>
      <c r="C204" s="19"/>
      <c r="D204" s="20"/>
      <c r="E204" s="19"/>
      <c r="F204" s="19" t="s">
        <v>188</v>
      </c>
      <c r="G204" s="10" t="s">
        <v>102</v>
      </c>
    </row>
    <row r="205" spans="1:18" ht="14.4" hidden="1">
      <c r="A205" s="19"/>
      <c r="B205" s="19"/>
      <c r="C205" s="19"/>
      <c r="D205" s="20"/>
      <c r="E205" s="19"/>
      <c r="F205" s="19" t="s">
        <v>110</v>
      </c>
      <c r="G205" s="10" t="s">
        <v>254</v>
      </c>
    </row>
    <row r="206" spans="1:18" ht="14.4" hidden="1">
      <c r="A206" s="19"/>
      <c r="B206" s="19"/>
      <c r="C206" s="19"/>
      <c r="D206" s="20"/>
      <c r="E206" s="19"/>
      <c r="F206" s="19" t="s">
        <v>172</v>
      </c>
      <c r="G206" s="10" t="s">
        <v>254</v>
      </c>
    </row>
    <row r="207" spans="1:18" ht="14.4" hidden="1">
      <c r="A207" s="19"/>
      <c r="B207" s="19"/>
      <c r="C207" s="19"/>
      <c r="D207" s="20"/>
      <c r="E207" s="19"/>
      <c r="F207" s="19" t="s">
        <v>153</v>
      </c>
      <c r="G207" s="10" t="s">
        <v>254</v>
      </c>
    </row>
    <row r="208" spans="1:18" ht="14.4" hidden="1">
      <c r="A208" s="19"/>
      <c r="B208" s="19"/>
      <c r="C208" s="19"/>
      <c r="D208" s="20"/>
      <c r="E208" s="19"/>
      <c r="F208" s="19" t="s">
        <v>286</v>
      </c>
      <c r="G208" s="10" t="s">
        <v>253</v>
      </c>
    </row>
    <row r="209" spans="1:18" ht="14.4" hidden="1">
      <c r="A209" s="19"/>
      <c r="B209" s="19"/>
      <c r="C209" s="19"/>
      <c r="D209" s="20"/>
      <c r="E209" s="19"/>
      <c r="F209" s="40" t="s">
        <v>357</v>
      </c>
      <c r="G209" s="10" t="s">
        <v>252</v>
      </c>
    </row>
    <row r="210" spans="1:18" ht="14.4" hidden="1">
      <c r="A210" s="19"/>
      <c r="B210" s="19"/>
      <c r="C210" s="19"/>
      <c r="D210" s="20"/>
      <c r="E210" s="19"/>
      <c r="F210" s="19" t="s">
        <v>90</v>
      </c>
      <c r="G210" s="10" t="s">
        <v>102</v>
      </c>
    </row>
    <row r="211" spans="1:18" ht="14.4" hidden="1">
      <c r="A211" s="19"/>
      <c r="B211" s="19"/>
      <c r="C211" s="19"/>
      <c r="D211" s="20"/>
      <c r="E211" s="19"/>
      <c r="F211" s="19" t="s">
        <v>85</v>
      </c>
      <c r="G211" s="10" t="s">
        <v>253</v>
      </c>
    </row>
    <row r="212" spans="1:18" ht="14.4" hidden="1">
      <c r="A212" s="19"/>
      <c r="B212" s="19"/>
      <c r="C212" s="19"/>
      <c r="D212" s="20"/>
      <c r="E212" s="19"/>
      <c r="F212" s="19" t="s">
        <v>56</v>
      </c>
      <c r="G212" s="10" t="s">
        <v>253</v>
      </c>
    </row>
    <row r="213" spans="1:18" ht="14.4" hidden="1">
      <c r="A213" s="19"/>
      <c r="B213" s="19"/>
      <c r="C213" s="19"/>
      <c r="D213" s="20"/>
      <c r="E213" s="19"/>
      <c r="F213" s="19" t="s">
        <v>214</v>
      </c>
      <c r="G213" s="10" t="s">
        <v>253</v>
      </c>
      <c r="R213" s="7"/>
    </row>
    <row r="214" spans="1:18" ht="14.4" hidden="1">
      <c r="A214" s="19"/>
      <c r="B214" s="19"/>
      <c r="C214" s="19"/>
      <c r="D214" s="20"/>
      <c r="E214" s="19"/>
      <c r="F214" s="19" t="s">
        <v>218</v>
      </c>
      <c r="G214" s="10" t="s">
        <v>102</v>
      </c>
      <c r="R214" s="7"/>
    </row>
    <row r="215" spans="1:18" ht="14.4" hidden="1">
      <c r="A215" s="19"/>
      <c r="B215" s="19"/>
      <c r="C215" s="19"/>
      <c r="D215" s="20"/>
      <c r="E215" s="19"/>
      <c r="F215" s="19" t="s">
        <v>18</v>
      </c>
      <c r="G215" s="10" t="s">
        <v>253</v>
      </c>
      <c r="R215" s="7"/>
    </row>
    <row r="216" spans="1:18" ht="14.4" hidden="1">
      <c r="A216" s="19"/>
      <c r="B216" s="19"/>
      <c r="C216" s="19"/>
      <c r="D216" s="20"/>
      <c r="E216" s="19"/>
      <c r="F216" s="19" t="s">
        <v>209</v>
      </c>
      <c r="G216" s="10" t="s">
        <v>252</v>
      </c>
    </row>
    <row r="217" spans="1:18" ht="14.4" hidden="1">
      <c r="A217" s="19"/>
      <c r="B217" s="19"/>
      <c r="C217" s="19"/>
      <c r="D217" s="20"/>
      <c r="E217" s="19"/>
      <c r="F217" s="19" t="s">
        <v>148</v>
      </c>
      <c r="G217" s="10" t="s">
        <v>254</v>
      </c>
      <c r="R217" s="7"/>
    </row>
    <row r="218" spans="1:18" ht="14.4" hidden="1">
      <c r="A218" s="19"/>
      <c r="B218" s="19"/>
      <c r="C218" s="19"/>
      <c r="D218" s="20"/>
      <c r="E218" s="19"/>
      <c r="F218" s="19" t="s">
        <v>64</v>
      </c>
      <c r="G218" s="10" t="s">
        <v>253</v>
      </c>
      <c r="R218" s="7"/>
    </row>
    <row r="219" spans="1:18" ht="14.4" hidden="1">
      <c r="A219" s="19"/>
      <c r="B219" s="19"/>
      <c r="C219" s="19"/>
      <c r="D219" s="20"/>
      <c r="E219" s="19"/>
      <c r="F219" s="19" t="s">
        <v>220</v>
      </c>
      <c r="G219" s="10" t="s">
        <v>254</v>
      </c>
    </row>
    <row r="220" spans="1:18" ht="14.4" hidden="1">
      <c r="A220" s="19"/>
      <c r="B220" s="19"/>
      <c r="C220" s="19"/>
      <c r="D220" s="20"/>
      <c r="E220" s="19"/>
      <c r="F220" s="19" t="s">
        <v>1</v>
      </c>
      <c r="G220" s="10" t="s">
        <v>254</v>
      </c>
      <c r="R220" s="7"/>
    </row>
    <row r="221" spans="1:18" ht="14.4" hidden="1">
      <c r="A221" s="19"/>
      <c r="B221" s="19"/>
      <c r="C221" s="19"/>
      <c r="D221" s="20"/>
      <c r="E221" s="19"/>
      <c r="F221" s="19" t="s">
        <v>104</v>
      </c>
      <c r="G221" s="10" t="s">
        <v>254</v>
      </c>
    </row>
    <row r="222" spans="1:18" ht="14.4" hidden="1">
      <c r="A222" s="19"/>
      <c r="B222" s="19"/>
      <c r="C222" s="19"/>
      <c r="D222" s="20"/>
      <c r="E222" s="19"/>
      <c r="F222" s="19" t="s">
        <v>89</v>
      </c>
      <c r="G222" s="10" t="s">
        <v>253</v>
      </c>
    </row>
    <row r="223" spans="1:18" ht="14.4" hidden="1">
      <c r="A223" s="19"/>
      <c r="B223" s="19"/>
      <c r="C223" s="19"/>
      <c r="D223" s="20"/>
      <c r="E223" s="19"/>
      <c r="F223" s="19" t="s">
        <v>13</v>
      </c>
      <c r="G223" s="10" t="s">
        <v>254</v>
      </c>
      <c r="R223" s="7"/>
    </row>
    <row r="224" spans="1:18" ht="14.4" hidden="1">
      <c r="A224" s="19"/>
      <c r="B224" s="19"/>
      <c r="C224" s="19"/>
      <c r="D224" s="20"/>
      <c r="E224" s="19"/>
      <c r="F224" s="19" t="s">
        <v>200</v>
      </c>
      <c r="G224" s="10" t="s">
        <v>253</v>
      </c>
    </row>
    <row r="225" spans="1:18" ht="14.4" hidden="1">
      <c r="A225" s="19"/>
      <c r="B225" s="19"/>
      <c r="C225" s="19"/>
      <c r="D225" s="20"/>
      <c r="E225" s="19"/>
      <c r="F225" s="19" t="s">
        <v>210</v>
      </c>
      <c r="G225" s="10" t="s">
        <v>254</v>
      </c>
    </row>
    <row r="226" spans="1:18" ht="14.4" hidden="1">
      <c r="A226" s="19"/>
      <c r="B226" s="19"/>
      <c r="C226" s="19"/>
      <c r="D226" s="20"/>
      <c r="E226" s="19"/>
      <c r="F226" s="19" t="s">
        <v>228</v>
      </c>
      <c r="G226" s="10" t="s">
        <v>254</v>
      </c>
      <c r="R226" s="7"/>
    </row>
    <row r="227" spans="1:18" ht="14.4" hidden="1">
      <c r="A227" s="19"/>
      <c r="B227" s="19"/>
      <c r="C227" s="19"/>
      <c r="D227" s="20"/>
      <c r="E227" s="19"/>
      <c r="F227" s="19" t="s">
        <v>44</v>
      </c>
      <c r="G227" s="10" t="s">
        <v>253</v>
      </c>
      <c r="R227" s="7"/>
    </row>
    <row r="228" spans="1:18" ht="14.4" hidden="1">
      <c r="A228" s="19"/>
      <c r="B228" s="19"/>
      <c r="C228" s="19"/>
      <c r="D228" s="20"/>
      <c r="E228" s="19"/>
      <c r="F228" s="19" t="s">
        <v>171</v>
      </c>
      <c r="G228" s="10" t="s">
        <v>253</v>
      </c>
      <c r="R228" s="7"/>
    </row>
    <row r="229" spans="1:18" ht="14.4" hidden="1">
      <c r="A229" s="19"/>
      <c r="B229" s="19"/>
      <c r="C229" s="19"/>
      <c r="D229" s="20"/>
      <c r="E229" s="19"/>
      <c r="F229" s="19" t="s">
        <v>147</v>
      </c>
      <c r="G229" s="10" t="s">
        <v>102</v>
      </c>
      <c r="R229" s="7"/>
    </row>
    <row r="230" spans="1:18" ht="14.4" hidden="1">
      <c r="A230" s="19"/>
      <c r="B230" s="19"/>
      <c r="C230" s="19"/>
      <c r="D230" s="20"/>
      <c r="E230" s="19"/>
      <c r="F230" s="19" t="s">
        <v>264</v>
      </c>
      <c r="G230" s="10" t="s">
        <v>102</v>
      </c>
    </row>
    <row r="231" spans="1:18" ht="14.4" hidden="1">
      <c r="A231" s="19"/>
      <c r="B231" s="19"/>
      <c r="C231" s="19"/>
      <c r="D231" s="20"/>
      <c r="E231" s="19"/>
      <c r="F231" s="19" t="s">
        <v>82</v>
      </c>
      <c r="G231" s="10" t="s">
        <v>253</v>
      </c>
    </row>
    <row r="232" spans="1:18" ht="14.4" hidden="1">
      <c r="A232" s="19"/>
      <c r="B232" s="19"/>
      <c r="C232" s="19"/>
      <c r="D232" s="20"/>
      <c r="E232" s="19"/>
      <c r="F232" s="19" t="s">
        <v>166</v>
      </c>
      <c r="G232" s="10" t="s">
        <v>254</v>
      </c>
    </row>
    <row r="233" spans="1:18" ht="14.4" hidden="1">
      <c r="A233" s="19"/>
      <c r="B233" s="19"/>
      <c r="C233" s="19"/>
      <c r="D233" s="20"/>
      <c r="E233" s="19"/>
      <c r="F233" s="19" t="s">
        <v>105</v>
      </c>
      <c r="G233" s="10" t="s">
        <v>255</v>
      </c>
    </row>
    <row r="234" spans="1:18" ht="14.4" hidden="1">
      <c r="A234" s="19"/>
      <c r="B234" s="19"/>
      <c r="C234" s="19"/>
      <c r="D234" s="20"/>
      <c r="E234" s="19"/>
      <c r="F234" s="19" t="s">
        <v>295</v>
      </c>
      <c r="G234" s="10" t="s">
        <v>254</v>
      </c>
    </row>
    <row r="235" spans="1:18" ht="14.4" hidden="1">
      <c r="A235" s="19"/>
      <c r="B235" s="19"/>
      <c r="C235" s="19"/>
      <c r="D235" s="20"/>
      <c r="E235" s="19"/>
      <c r="F235" s="19" t="s">
        <v>227</v>
      </c>
      <c r="G235" s="10" t="s">
        <v>253</v>
      </c>
    </row>
    <row r="236" spans="1:18" ht="14.4" hidden="1">
      <c r="A236" s="19"/>
      <c r="B236" s="19"/>
      <c r="C236" s="19"/>
      <c r="D236" s="20"/>
      <c r="E236" s="19"/>
      <c r="F236" s="19" t="s">
        <v>20</v>
      </c>
      <c r="G236" s="10" t="s">
        <v>252</v>
      </c>
    </row>
    <row r="237" spans="1:18" ht="14.4" hidden="1">
      <c r="A237" s="19"/>
      <c r="B237" s="19"/>
      <c r="C237" s="19"/>
      <c r="D237" s="20"/>
      <c r="E237" s="19"/>
      <c r="F237" s="19" t="s">
        <v>24</v>
      </c>
      <c r="G237" s="10" t="s">
        <v>253</v>
      </c>
    </row>
    <row r="238" spans="1:18" ht="14.4" hidden="1">
      <c r="A238" s="19"/>
      <c r="B238" s="19"/>
      <c r="C238" s="19"/>
      <c r="D238" s="20"/>
      <c r="E238" s="19"/>
      <c r="F238" s="40" t="s">
        <v>359</v>
      </c>
      <c r="G238" s="10" t="s">
        <v>254</v>
      </c>
    </row>
    <row r="239" spans="1:18" ht="14.4" hidden="1">
      <c r="A239" s="19"/>
      <c r="B239" s="19"/>
      <c r="C239" s="19"/>
      <c r="D239" s="20"/>
      <c r="E239" s="19"/>
      <c r="F239" s="19" t="s">
        <v>219</v>
      </c>
      <c r="G239" s="10" t="s">
        <v>254</v>
      </c>
    </row>
    <row r="240" spans="1:18" ht="14.4" hidden="1">
      <c r="A240" s="19"/>
      <c r="B240" s="19"/>
      <c r="C240" s="19"/>
      <c r="D240" s="20"/>
      <c r="E240" s="19"/>
      <c r="F240" s="19" t="s">
        <v>40</v>
      </c>
      <c r="G240" s="10" t="s">
        <v>253</v>
      </c>
    </row>
    <row r="241" spans="1:18" ht="14.4" hidden="1">
      <c r="A241" s="19"/>
      <c r="B241" s="19"/>
      <c r="C241" s="19"/>
      <c r="D241" s="20"/>
      <c r="E241" s="19"/>
      <c r="F241" s="19" t="s">
        <v>304</v>
      </c>
      <c r="G241" s="10" t="s">
        <v>255</v>
      </c>
    </row>
    <row r="242" spans="1:18" ht="14.4" hidden="1">
      <c r="A242" s="19"/>
      <c r="B242" s="19"/>
      <c r="C242" s="19"/>
      <c r="D242" s="20"/>
      <c r="E242" s="19"/>
      <c r="F242" s="19" t="s">
        <v>159</v>
      </c>
      <c r="G242" s="10" t="s">
        <v>254</v>
      </c>
    </row>
    <row r="243" spans="1:18" ht="14.4" hidden="1">
      <c r="A243" s="19"/>
      <c r="B243" s="19"/>
      <c r="C243" s="19"/>
      <c r="D243" s="20"/>
      <c r="E243" s="19"/>
      <c r="F243" s="19" t="s">
        <v>32</v>
      </c>
      <c r="G243" s="10" t="s">
        <v>254</v>
      </c>
    </row>
    <row r="244" spans="1:18" ht="14.4" hidden="1">
      <c r="A244" s="19"/>
      <c r="B244" s="19"/>
      <c r="C244" s="19"/>
      <c r="D244" s="20"/>
      <c r="E244" s="19"/>
      <c r="F244" s="19" t="s">
        <v>306</v>
      </c>
      <c r="G244" s="10" t="s">
        <v>253</v>
      </c>
    </row>
    <row r="245" spans="1:18" ht="14.4" hidden="1">
      <c r="A245" s="19"/>
      <c r="B245" s="19"/>
      <c r="C245" s="19"/>
      <c r="D245" s="20"/>
      <c r="E245" s="19"/>
      <c r="F245" s="19" t="s">
        <v>196</v>
      </c>
      <c r="G245" s="10" t="s">
        <v>253</v>
      </c>
    </row>
    <row r="246" spans="1:18" ht="14.4" hidden="1">
      <c r="A246" s="19"/>
      <c r="B246" s="19"/>
      <c r="C246" s="19"/>
      <c r="D246" s="20"/>
      <c r="E246" s="19"/>
      <c r="F246" s="19" t="s">
        <v>248</v>
      </c>
      <c r="G246" s="10" t="s">
        <v>253</v>
      </c>
    </row>
    <row r="247" spans="1:18" ht="14.4" hidden="1">
      <c r="A247" s="19"/>
      <c r="B247" s="19"/>
      <c r="C247" s="19"/>
      <c r="D247" s="20"/>
      <c r="E247" s="19"/>
      <c r="F247" s="19" t="s">
        <v>225</v>
      </c>
      <c r="G247" s="10" t="s">
        <v>102</v>
      </c>
    </row>
    <row r="248" spans="1:18" ht="14.4" hidden="1">
      <c r="A248" s="19"/>
      <c r="B248" s="19"/>
      <c r="C248" s="19"/>
      <c r="D248" s="20"/>
      <c r="E248" s="19"/>
      <c r="F248" s="19" t="s">
        <v>29</v>
      </c>
      <c r="G248" s="10" t="s">
        <v>253</v>
      </c>
    </row>
    <row r="249" spans="1:18" ht="14.4" hidden="1">
      <c r="A249" s="19"/>
      <c r="B249" s="19"/>
      <c r="C249" s="19"/>
      <c r="D249" s="20"/>
      <c r="E249" s="19"/>
      <c r="F249" s="19" t="s">
        <v>71</v>
      </c>
      <c r="G249" s="10" t="s">
        <v>252</v>
      </c>
    </row>
    <row r="250" spans="1:18" ht="14.4" hidden="1">
      <c r="A250" s="19"/>
      <c r="B250" s="19"/>
      <c r="C250" s="19"/>
      <c r="D250" s="20"/>
      <c r="E250" s="19"/>
      <c r="F250" s="19" t="s">
        <v>260</v>
      </c>
      <c r="G250" s="10" t="s">
        <v>253</v>
      </c>
    </row>
    <row r="251" spans="1:18" ht="14.4" hidden="1">
      <c r="A251" s="19"/>
      <c r="B251" s="19"/>
      <c r="C251" s="19"/>
      <c r="D251" s="20"/>
      <c r="E251" s="19"/>
      <c r="F251" s="19" t="s">
        <v>195</v>
      </c>
      <c r="G251" s="10" t="s">
        <v>254</v>
      </c>
    </row>
    <row r="252" spans="1:18" ht="14.4">
      <c r="A252" s="19"/>
      <c r="B252" s="19"/>
      <c r="C252" s="19"/>
      <c r="D252" s="20"/>
      <c r="E252" s="19"/>
      <c r="F252" s="19" t="s">
        <v>175</v>
      </c>
      <c r="G252" s="10" t="s">
        <v>254</v>
      </c>
    </row>
    <row r="253" spans="1:18" ht="14.4" hidden="1">
      <c r="A253" s="19"/>
      <c r="B253" s="19"/>
      <c r="C253" s="19"/>
      <c r="D253" s="20"/>
      <c r="E253" s="19"/>
      <c r="F253" s="40" t="s">
        <v>360</v>
      </c>
      <c r="G253" s="10" t="s">
        <v>253</v>
      </c>
    </row>
    <row r="254" spans="1:18" ht="14.4" hidden="1">
      <c r="A254" s="19"/>
      <c r="B254" s="19"/>
      <c r="C254" s="19"/>
      <c r="D254" s="20"/>
      <c r="E254" s="19"/>
      <c r="F254" s="19" t="s">
        <v>84</v>
      </c>
      <c r="G254" s="10" t="s">
        <v>253</v>
      </c>
      <c r="R254" s="7"/>
    </row>
    <row r="255" spans="1:18" ht="14.4" hidden="1">
      <c r="A255" s="19"/>
      <c r="B255" s="19"/>
      <c r="C255" s="19"/>
      <c r="D255" s="20"/>
      <c r="E255" s="19"/>
      <c r="F255" s="19" t="s">
        <v>106</v>
      </c>
      <c r="G255" s="10" t="s">
        <v>253</v>
      </c>
    </row>
    <row r="256" spans="1:18" ht="14.4" hidden="1">
      <c r="A256" s="19"/>
      <c r="B256" s="19"/>
      <c r="C256" s="19"/>
      <c r="D256" s="20"/>
      <c r="E256" s="19"/>
      <c r="F256" s="19" t="s">
        <v>217</v>
      </c>
      <c r="G256" s="10" t="s">
        <v>253</v>
      </c>
    </row>
    <row r="257" spans="1:18" ht="14.4" hidden="1">
      <c r="A257" s="19"/>
      <c r="B257" s="19"/>
      <c r="C257" s="19"/>
      <c r="D257" s="20"/>
      <c r="E257" s="19"/>
      <c r="F257" s="19" t="s">
        <v>70</v>
      </c>
      <c r="G257" s="10" t="s">
        <v>254</v>
      </c>
      <c r="R257" s="7"/>
    </row>
    <row r="258" spans="1:18" ht="14.4" hidden="1">
      <c r="A258" s="19"/>
      <c r="B258" s="19"/>
      <c r="C258" s="19"/>
      <c r="D258" s="20"/>
      <c r="E258" s="19"/>
      <c r="F258" s="19" t="s">
        <v>3</v>
      </c>
      <c r="G258" s="10" t="s">
        <v>253</v>
      </c>
    </row>
    <row r="259" spans="1:18" ht="14.4" hidden="1">
      <c r="A259" s="19"/>
      <c r="B259" s="19"/>
      <c r="C259" s="19"/>
      <c r="D259" s="20"/>
      <c r="E259" s="19"/>
      <c r="F259" s="19" t="s">
        <v>300</v>
      </c>
      <c r="G259" s="10" t="s">
        <v>253</v>
      </c>
    </row>
    <row r="260" spans="1:18" ht="14.4" hidden="1">
      <c r="A260" s="21"/>
      <c r="B260" s="21"/>
      <c r="F260" s="39" t="s">
        <v>282</v>
      </c>
      <c r="G260" s="10" t="s">
        <v>102</v>
      </c>
    </row>
    <row r="261" spans="1:18" hidden="1"/>
    <row r="262" spans="1:18" hidden="1"/>
    <row r="263" spans="1:18" hidden="1"/>
    <row r="269" spans="1:18">
      <c r="C269" s="8"/>
    </row>
  </sheetData>
  <autoFilter ref="F1:G263" xr:uid="{00000000-0009-0000-0000-00000C000000}">
    <filterColumn colId="0">
      <filters>
        <filter val="Jackie Rishton"/>
        <filter val="Trisha Gavins"/>
      </filters>
    </filterColumn>
    <sortState xmlns:xlrd2="http://schemas.microsoft.com/office/spreadsheetml/2017/richdata2" ref="F2:G263">
      <sortCondition ref="F1:F26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B2:AB71"/>
  <sheetViews>
    <sheetView showGridLines="0" topLeftCell="B2" zoomScale="70" zoomScaleNormal="70" zoomScaleSheetLayoutView="100" workbookViewId="0">
      <selection activeCell="Q3" sqref="Q1:Q1048576"/>
    </sheetView>
  </sheetViews>
  <sheetFormatPr defaultColWidth="14.44140625" defaultRowHeight="12.75" customHeight="1"/>
  <cols>
    <col min="1" max="1" width="10.5546875" style="257" customWidth="1"/>
    <col min="2" max="2" width="5.44140625" style="257" bestFit="1" customWidth="1"/>
    <col min="3" max="3" width="24" style="257" bestFit="1" customWidth="1"/>
    <col min="4" max="4" width="3.33203125" style="257" hidden="1" customWidth="1"/>
    <col min="5" max="5" width="6.33203125" style="292" bestFit="1" customWidth="1"/>
    <col min="6" max="11" width="13.88671875" style="292" customWidth="1"/>
    <col min="12" max="12" width="19.44140625" style="292" customWidth="1"/>
    <col min="13" max="14" width="14.44140625" style="257"/>
    <col min="15" max="15" width="5.44140625" style="257" bestFit="1" customWidth="1"/>
    <col min="16" max="16" width="17.5546875" style="257" customWidth="1"/>
    <col min="17" max="17" width="6.6640625" style="257" customWidth="1"/>
    <col min="18" max="24" width="14.5546875" style="257" customWidth="1"/>
    <col min="25" max="25" width="4.44140625" style="257" customWidth="1"/>
    <col min="26" max="26" width="14.44140625" style="257"/>
    <col min="27" max="27" width="23.6640625" style="257" customWidth="1"/>
    <col min="28" max="16384" width="14.44140625" style="257"/>
  </cols>
  <sheetData>
    <row r="2" spans="2:28" ht="15.75" customHeight="1">
      <c r="B2" s="326"/>
      <c r="C2" s="326"/>
      <c r="D2" s="281"/>
      <c r="E2" s="282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2:28" ht="40.200000000000003" customHeight="1">
      <c r="B3" s="326"/>
      <c r="C3" s="326"/>
      <c r="D3" s="281"/>
      <c r="E3" s="282"/>
      <c r="F3" s="282"/>
      <c r="G3" s="282"/>
      <c r="H3" s="282"/>
      <c r="I3" s="332">
        <f ca="1">TODAY()</f>
        <v>43506</v>
      </c>
      <c r="J3" s="332"/>
      <c r="K3" s="332"/>
      <c r="L3" s="332"/>
      <c r="M3" s="282"/>
      <c r="N3" s="282"/>
      <c r="O3" s="282"/>
      <c r="P3" s="282"/>
      <c r="Q3" s="282"/>
      <c r="R3" s="282"/>
      <c r="S3" s="282"/>
      <c r="T3" s="282"/>
      <c r="U3" s="332">
        <f ca="1">TODAY()</f>
        <v>43506</v>
      </c>
      <c r="V3" s="332"/>
      <c r="W3" s="332"/>
      <c r="X3" s="332"/>
    </row>
    <row r="4" spans="2:28" ht="40.200000000000003" customHeight="1">
      <c r="B4" s="326"/>
      <c r="C4" s="326"/>
      <c r="D4" s="281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3"/>
      <c r="V4" s="283"/>
      <c r="W4" s="283"/>
      <c r="X4" s="283"/>
    </row>
    <row r="5" spans="2:28" ht="88.95" customHeight="1" thickBot="1">
      <c r="B5" s="326"/>
      <c r="C5" s="326"/>
      <c r="D5" s="281"/>
      <c r="E5" s="282"/>
      <c r="F5" s="284" t="s">
        <v>125</v>
      </c>
      <c r="G5" s="284" t="s">
        <v>126</v>
      </c>
      <c r="H5" s="284" t="s">
        <v>127</v>
      </c>
      <c r="I5" s="284" t="s">
        <v>128</v>
      </c>
      <c r="J5" s="284" t="s">
        <v>351</v>
      </c>
      <c r="K5" s="284" t="s">
        <v>129</v>
      </c>
      <c r="L5" s="282"/>
      <c r="M5" s="285"/>
      <c r="N5" s="285"/>
      <c r="O5" s="285"/>
      <c r="P5" s="285"/>
      <c r="Q5" s="285"/>
      <c r="R5" s="284" t="str">
        <f t="shared" ref="R5:W5" si="0">F5</f>
        <v>Best Road</v>
      </c>
      <c r="S5" s="284" t="str">
        <f t="shared" si="0"/>
        <v>2nd Best Road</v>
      </c>
      <c r="T5" s="284" t="str">
        <f t="shared" si="0"/>
        <v>Best Fell</v>
      </c>
      <c r="U5" s="284" t="str">
        <f t="shared" si="0"/>
        <v>2nd Best Fell</v>
      </c>
      <c r="V5" s="284" t="str">
        <f t="shared" si="0"/>
        <v>Best Cross Country</v>
      </c>
      <c r="W5" s="284" t="str">
        <f t="shared" si="0"/>
        <v>Best Extreme</v>
      </c>
      <c r="X5" s="285"/>
    </row>
    <row r="6" spans="2:28" ht="18" customHeight="1">
      <c r="B6" s="333" t="s">
        <v>79</v>
      </c>
      <c r="C6" s="335" t="s">
        <v>78</v>
      </c>
      <c r="D6" s="286"/>
      <c r="E6" s="286"/>
      <c r="F6" s="287">
        <v>1</v>
      </c>
      <c r="G6" s="287">
        <v>2</v>
      </c>
      <c r="H6" s="287">
        <v>3</v>
      </c>
      <c r="I6" s="287">
        <v>4</v>
      </c>
      <c r="J6" s="346">
        <v>5</v>
      </c>
      <c r="K6" s="347"/>
      <c r="L6" s="337" t="s">
        <v>101</v>
      </c>
      <c r="M6" s="285"/>
      <c r="N6" s="285"/>
      <c r="O6" s="333" t="s">
        <v>79</v>
      </c>
      <c r="P6" s="335" t="s">
        <v>78</v>
      </c>
      <c r="Q6" s="286"/>
      <c r="R6" s="287">
        <v>1</v>
      </c>
      <c r="S6" s="287">
        <v>2</v>
      </c>
      <c r="T6" s="287">
        <v>3</v>
      </c>
      <c r="U6" s="287">
        <v>4</v>
      </c>
      <c r="V6" s="346">
        <v>5</v>
      </c>
      <c r="W6" s="347"/>
      <c r="X6" s="337" t="s">
        <v>101</v>
      </c>
    </row>
    <row r="7" spans="2:28" ht="29.4" customHeight="1" thickBot="1">
      <c r="B7" s="334"/>
      <c r="C7" s="336"/>
      <c r="D7" s="288"/>
      <c r="E7" s="288"/>
      <c r="F7" s="289"/>
      <c r="G7" s="289"/>
      <c r="H7" s="289"/>
      <c r="I7" s="289"/>
      <c r="J7" s="344" t="s">
        <v>257</v>
      </c>
      <c r="K7" s="345"/>
      <c r="L7" s="338"/>
      <c r="M7" s="285"/>
      <c r="N7" s="285"/>
      <c r="O7" s="334"/>
      <c r="P7" s="336"/>
      <c r="Q7" s="288"/>
      <c r="R7" s="289"/>
      <c r="S7" s="289"/>
      <c r="T7" s="289"/>
      <c r="U7" s="289"/>
      <c r="V7" s="344" t="s">
        <v>257</v>
      </c>
      <c r="W7" s="345"/>
      <c r="X7" s="338"/>
    </row>
    <row r="8" spans="2:28" s="299" customFormat="1" ht="19.2" customHeight="1">
      <c r="B8" s="258">
        <f>RANK(L8,$L$8:$L$59,0)</f>
        <v>1</v>
      </c>
      <c r="C8" s="259" t="s">
        <v>7</v>
      </c>
      <c r="D8" s="260" t="s">
        <v>37</v>
      </c>
      <c r="E8" s="261" t="str">
        <f>VLOOKUP(C8,ContactList!E:F,2,FALSE)</f>
        <v>v50</v>
      </c>
      <c r="F8" s="254" t="str">
        <f>IFERROR(VLOOKUP($C8,' Road Table'!$B$3:$T$92,15,FALSE),"")</f>
        <v/>
      </c>
      <c r="G8" s="254" t="str">
        <f>IFERROR(VLOOKUP($C8,' Road Table'!$B$3:$T$92,16,FALSE),"")</f>
        <v/>
      </c>
      <c r="H8" s="254">
        <f>IFERROR(VLOOKUP($C8,' fell Table'!$B$3:$T$76,15,FALSE),"")</f>
        <v>25</v>
      </c>
      <c r="I8" s="254" t="str">
        <f>IFERROR(VLOOKUP(C8,' fell Table'!$B$3:$T$76,16,FALSE),"")</f>
        <v/>
      </c>
      <c r="J8" s="254">
        <f>IFERROR(VLOOKUP(C8,' xc Table'!$B$3:$T$115,13,FALSE),"")</f>
        <v>23</v>
      </c>
      <c r="K8" s="255" t="str">
        <f>IFERROR(VLOOKUP(C8,' extreme Table'!$B$3:$T$95,11,FALSE),"")</f>
        <v/>
      </c>
      <c r="L8" s="256">
        <f>SUM(F8:I8)+MAX(J8:K8)</f>
        <v>48</v>
      </c>
      <c r="O8" s="258">
        <f>RANK(X8,$X$8:$X$44,0)</f>
        <v>1</v>
      </c>
      <c r="P8" s="259" t="s">
        <v>366</v>
      </c>
      <c r="Q8" s="261" t="str">
        <f>VLOOKUP(P8,ContactList!E:F,2,FALSE)</f>
        <v>v40</v>
      </c>
      <c r="R8" s="254" t="str">
        <f>IFERROR(VLOOKUP($P8,' Road Table'!$B$3:$T$92,15,FALSE),"")</f>
        <v/>
      </c>
      <c r="S8" s="254" t="str">
        <f>IFERROR(VLOOKUP($P8,' Road Table'!$B$3:$T$92,16,FALSE),"")</f>
        <v/>
      </c>
      <c r="T8" s="254" t="str">
        <f>IFERROR(VLOOKUP($P8,' fell Table'!$B$3:$T$76,15,FALSE),"")</f>
        <v/>
      </c>
      <c r="U8" s="254" t="str">
        <f>IFERROR(VLOOKUP(P8,' fell Table'!$B$3:$T$76,16,FALSE),"")</f>
        <v/>
      </c>
      <c r="V8" s="254">
        <f>IFERROR(VLOOKUP(P8,' xc Table'!$B$3:$T$115,13,FALSE),"")</f>
        <v>25</v>
      </c>
      <c r="W8" s="255">
        <f>IFERROR(VLOOKUP(P8,' extreme Table'!$B$3:$T$95,11,FALSE),"")</f>
        <v>25</v>
      </c>
      <c r="X8" s="256">
        <f t="shared" ref="X8:X37" si="1">SUM(R8:U8)+MAX(V8:W8)</f>
        <v>25</v>
      </c>
      <c r="AA8" s="262"/>
      <c r="AB8" s="262"/>
    </row>
    <row r="9" spans="2:28" s="299" customFormat="1" ht="19.2" customHeight="1">
      <c r="B9" s="263">
        <f>RANK(L9,$L$8:$L$59,0)</f>
        <v>2</v>
      </c>
      <c r="C9" s="264" t="s">
        <v>902</v>
      </c>
      <c r="D9" s="265" t="s">
        <v>37</v>
      </c>
      <c r="E9" s="266" t="str">
        <f>VLOOKUP(C9,ContactList!E:F,2,FALSE)</f>
        <v>S</v>
      </c>
      <c r="F9" s="267" t="str">
        <f>IFERROR(VLOOKUP($C9,' Road Table'!$B$3:$T$92,15,FALSE),"")</f>
        <v/>
      </c>
      <c r="G9" s="267" t="str">
        <f>IFERROR(VLOOKUP($C9,' Road Table'!$B$3:$T$92,16,FALSE),"")</f>
        <v/>
      </c>
      <c r="H9" s="267" t="str">
        <f>IFERROR(VLOOKUP($C9,' fell Table'!$B$3:$T$76,15,FALSE),"")</f>
        <v/>
      </c>
      <c r="I9" s="267" t="str">
        <f>IFERROR(VLOOKUP(C9,' fell Table'!$B$3:$T$76,16,FALSE),"")</f>
        <v/>
      </c>
      <c r="J9" s="267">
        <f>IFERROR(VLOOKUP(C9,' xc Table'!$B$3:$T$115,13,FALSE),"")</f>
        <v>25</v>
      </c>
      <c r="K9" s="268" t="str">
        <f>IFERROR(VLOOKUP(C9,' extreme Table'!$B$3:$T$95,11,FALSE),"")</f>
        <v/>
      </c>
      <c r="L9" s="269">
        <f>SUM(F9:I9)+MAX(J9:K9)</f>
        <v>25</v>
      </c>
      <c r="O9" s="263">
        <f>RANK(X9,$X$8:$X$44,0)</f>
        <v>1</v>
      </c>
      <c r="P9" s="264" t="s">
        <v>62</v>
      </c>
      <c r="Q9" s="266" t="str">
        <f>VLOOKUP(P9,ContactList!E:F,2,FALSE)</f>
        <v>S</v>
      </c>
      <c r="R9" s="267" t="str">
        <f>IFERROR(VLOOKUP($P9,' Road Table'!$B$3:$T$92,15,FALSE),"")</f>
        <v/>
      </c>
      <c r="S9" s="267" t="str">
        <f>IFERROR(VLOOKUP($P9,' Road Table'!$B$3:$T$92,16,FALSE),"")</f>
        <v/>
      </c>
      <c r="T9" s="267" t="str">
        <f>IFERROR(VLOOKUP($P9,' fell Table'!$B$3:$T$76,15,FALSE),"")</f>
        <v/>
      </c>
      <c r="U9" s="267" t="str">
        <f>IFERROR(VLOOKUP(P9,' fell Table'!$B$3:$T$76,16,FALSE),"")</f>
        <v/>
      </c>
      <c r="V9" s="267">
        <f>IFERROR(VLOOKUP(P9,' xc Table'!$B$3:$T$115,13,FALSE),"")</f>
        <v>25</v>
      </c>
      <c r="W9" s="268" t="str">
        <f>IFERROR(VLOOKUP(P9,' extreme Table'!$B$3:$T$95,11,FALSE),"")</f>
        <v/>
      </c>
      <c r="X9" s="269">
        <f t="shared" si="1"/>
        <v>25</v>
      </c>
      <c r="AA9" s="262"/>
      <c r="AB9" s="262"/>
    </row>
    <row r="10" spans="2:28" s="299" customFormat="1" ht="19.2" customHeight="1">
      <c r="B10" s="263">
        <f>RANK(L10,$L$8:$L$59,0)</f>
        <v>2</v>
      </c>
      <c r="C10" s="264" t="s">
        <v>4</v>
      </c>
      <c r="D10" s="265" t="s">
        <v>37</v>
      </c>
      <c r="E10" s="266" t="str">
        <f>VLOOKUP(C10,ContactList!E:F,2,FALSE)</f>
        <v>v40</v>
      </c>
      <c r="F10" s="267" t="str">
        <f>IFERROR(VLOOKUP($C10,' Road Table'!$B$3:$T$92,15,FALSE),"")</f>
        <v/>
      </c>
      <c r="G10" s="267" t="str">
        <f>IFERROR(VLOOKUP($C10,' Road Table'!$B$3:$T$92,16,FALSE),"")</f>
        <v/>
      </c>
      <c r="H10" s="267">
        <f>IFERROR(VLOOKUP($C10,' fell Table'!$B$3:$T$76,15,FALSE),"")</f>
        <v>25</v>
      </c>
      <c r="I10" s="267" t="str">
        <f>IFERROR(VLOOKUP(C10,' fell Table'!$B$3:$T$76,16,FALSE),"")</f>
        <v/>
      </c>
      <c r="J10" s="267" t="str">
        <f>IFERROR(VLOOKUP(C10,' xc Table'!$B$3:$T$115,13,FALSE),"")</f>
        <v/>
      </c>
      <c r="K10" s="268" t="str">
        <f>IFERROR(VLOOKUP(C10,' extreme Table'!$B$3:$T$95,11,FALSE),"")</f>
        <v/>
      </c>
      <c r="L10" s="269">
        <f>SUM(F10:I10)+MAX(J10:K10)</f>
        <v>25</v>
      </c>
      <c r="O10" s="263">
        <f>RANK(X10,$X$8:$X$44,0)</f>
        <v>1</v>
      </c>
      <c r="P10" s="264" t="s">
        <v>40</v>
      </c>
      <c r="Q10" s="266" t="str">
        <f>VLOOKUP(P10,ContactList!E:F,2,FALSE)</f>
        <v>v40</v>
      </c>
      <c r="R10" s="267" t="str">
        <f>IFERROR(VLOOKUP($P10,' Road Table'!$B$3:$T$92,15,FALSE),"")</f>
        <v/>
      </c>
      <c r="S10" s="267" t="str">
        <f>IFERROR(VLOOKUP($P10,' Road Table'!$B$3:$T$92,16,FALSE),"")</f>
        <v/>
      </c>
      <c r="T10" s="267">
        <f>IFERROR(VLOOKUP($P10,' fell Table'!$B$3:$T$76,15,FALSE),"")</f>
        <v>25</v>
      </c>
      <c r="U10" s="267" t="str">
        <f>IFERROR(VLOOKUP(P10,' fell Table'!$B$3:$T$76,16,FALSE),"")</f>
        <v/>
      </c>
      <c r="V10" s="267" t="str">
        <f>IFERROR(VLOOKUP(P10,' xc Table'!$B$3:$T$115,13,FALSE),"")</f>
        <v/>
      </c>
      <c r="W10" s="268" t="str">
        <f>IFERROR(VLOOKUP(P10,' extreme Table'!$B$3:$T$95,11,FALSE),"")</f>
        <v/>
      </c>
      <c r="X10" s="269">
        <f t="shared" si="1"/>
        <v>25</v>
      </c>
      <c r="AA10" s="262"/>
      <c r="AB10" s="262"/>
    </row>
    <row r="11" spans="2:28" s="299" customFormat="1" ht="19.2" customHeight="1">
      <c r="B11" s="263">
        <f>RANK(L11,$L$8:$L$59,0)</f>
        <v>2</v>
      </c>
      <c r="C11" s="264" t="s">
        <v>16</v>
      </c>
      <c r="D11" s="265" t="s">
        <v>37</v>
      </c>
      <c r="E11" s="266" t="str">
        <f>VLOOKUP(C11,ContactList!E:F,2,FALSE)</f>
        <v>S</v>
      </c>
      <c r="F11" s="267" t="str">
        <f>IFERROR(VLOOKUP($C11,' Road Table'!$B$3:$T$92,15,FALSE),"")</f>
        <v/>
      </c>
      <c r="G11" s="267" t="str">
        <f>IFERROR(VLOOKUP($C11,' Road Table'!$B$3:$T$92,16,FALSE),"")</f>
        <v/>
      </c>
      <c r="H11" s="267" t="str">
        <f>IFERROR(VLOOKUP($C11,' fell Table'!$B$3:$T$76,15,FALSE),"")</f>
        <v/>
      </c>
      <c r="I11" s="267" t="str">
        <f>IFERROR(VLOOKUP(C11,' fell Table'!$B$3:$T$76,16,FALSE),"")</f>
        <v/>
      </c>
      <c r="J11" s="267">
        <f>IFERROR(VLOOKUP(C11,' xc Table'!$B$3:$T$115,13,FALSE),"")</f>
        <v>23</v>
      </c>
      <c r="K11" s="268">
        <f>IFERROR(VLOOKUP(C11,' extreme Table'!$B$3:$T$95,11,FALSE),"")</f>
        <v>25</v>
      </c>
      <c r="L11" s="269">
        <f>SUM(F11:I11)+MAX(J11:K11)</f>
        <v>25</v>
      </c>
      <c r="O11" s="263">
        <f>RANK(X11,$X$8:$X$44,0)</f>
        <v>4</v>
      </c>
      <c r="P11" s="264" t="s">
        <v>56</v>
      </c>
      <c r="Q11" s="266" t="str">
        <f>VLOOKUP(P11,ContactList!E:F,2,FALSE)</f>
        <v>v40</v>
      </c>
      <c r="R11" s="267" t="str">
        <f>IFERROR(VLOOKUP($P11,' Road Table'!$B$3:$T$92,15,FALSE),"")</f>
        <v/>
      </c>
      <c r="S11" s="267" t="str">
        <f>IFERROR(VLOOKUP($P11,' Road Table'!$B$3:$T$92,16,FALSE),"")</f>
        <v/>
      </c>
      <c r="T11" s="267" t="str">
        <f>IFERROR(VLOOKUP($P11,' fell Table'!$B$3:$T$76,15,FALSE),"")</f>
        <v/>
      </c>
      <c r="U11" s="267" t="str">
        <f>IFERROR(VLOOKUP(P11,' fell Table'!$B$3:$T$76,16,FALSE),"")</f>
        <v/>
      </c>
      <c r="V11" s="267">
        <f>IFERROR(VLOOKUP(P11,' xc Table'!$B$3:$T$115,13,FALSE),"")</f>
        <v>24</v>
      </c>
      <c r="W11" s="268" t="str">
        <f>IFERROR(VLOOKUP(P11,' extreme Table'!$B$3:$T$95,11,FALSE),"")</f>
        <v/>
      </c>
      <c r="X11" s="269">
        <f t="shared" si="1"/>
        <v>24</v>
      </c>
      <c r="AA11" s="262"/>
      <c r="AB11" s="262"/>
    </row>
    <row r="12" spans="2:28" s="299" customFormat="1" ht="19.2" customHeight="1">
      <c r="B12" s="263">
        <f>RANK(L12,$L$8:$L$59,0)</f>
        <v>2</v>
      </c>
      <c r="C12" s="264" t="s">
        <v>410</v>
      </c>
      <c r="D12" s="265" t="s">
        <v>37</v>
      </c>
      <c r="E12" s="266" t="str">
        <f>VLOOKUP(C12,ContactList!E:F,2,FALSE)</f>
        <v>v40</v>
      </c>
      <c r="F12" s="267" t="str">
        <f>IFERROR(VLOOKUP($C12,' Road Table'!$B$3:$T$92,15,FALSE),"")</f>
        <v/>
      </c>
      <c r="G12" s="267" t="str">
        <f>IFERROR(VLOOKUP($C12,' Road Table'!$B$3:$T$92,16,FALSE),"")</f>
        <v/>
      </c>
      <c r="H12" s="267" t="str">
        <f>IFERROR(VLOOKUP($C12,' fell Table'!$B$3:$T$76,15,FALSE),"")</f>
        <v/>
      </c>
      <c r="I12" s="267" t="str">
        <f>IFERROR(VLOOKUP(C12,' fell Table'!$B$3:$T$76,16,FALSE),"")</f>
        <v/>
      </c>
      <c r="J12" s="267">
        <f>IFERROR(VLOOKUP(C12,' xc Table'!$B$3:$T$115,13,FALSE),"")</f>
        <v>25</v>
      </c>
      <c r="K12" s="268" t="str">
        <f>IFERROR(VLOOKUP(C12,' extreme Table'!$B$3:$T$95,11,FALSE),"")</f>
        <v/>
      </c>
      <c r="L12" s="269">
        <f>SUM(F12:I12)+MAX(J12:K12)</f>
        <v>25</v>
      </c>
      <c r="O12" s="263">
        <f>RANK(X12,$X$8:$X$44,0)</f>
        <v>4</v>
      </c>
      <c r="P12" s="270" t="s">
        <v>50</v>
      </c>
      <c r="Q12" s="266" t="str">
        <f>VLOOKUP(P12,ContactList!E:F,2,FALSE)</f>
        <v>v50</v>
      </c>
      <c r="R12" s="267" t="str">
        <f>IFERROR(VLOOKUP($P12,' Road Table'!$B$3:$T$92,15,FALSE),"")</f>
        <v/>
      </c>
      <c r="S12" s="267" t="str">
        <f>IFERROR(VLOOKUP($P12,' Road Table'!$B$3:$T$92,16,FALSE),"")</f>
        <v/>
      </c>
      <c r="T12" s="267" t="str">
        <f>IFERROR(VLOOKUP($P12,' fell Table'!$B$3:$T$76,15,FALSE),"")</f>
        <v/>
      </c>
      <c r="U12" s="267" t="str">
        <f>IFERROR(VLOOKUP(P12,' fell Table'!$B$3:$T$76,16,FALSE),"")</f>
        <v/>
      </c>
      <c r="V12" s="267">
        <f>IFERROR(VLOOKUP(P12,' xc Table'!$B$3:$T$115,13,FALSE),"")</f>
        <v>24</v>
      </c>
      <c r="W12" s="268" t="str">
        <f>IFERROR(VLOOKUP(P12,' extreme Table'!$B$3:$T$95,11,FALSE),"")</f>
        <v/>
      </c>
      <c r="X12" s="269">
        <f t="shared" si="1"/>
        <v>24</v>
      </c>
      <c r="AA12" s="262"/>
      <c r="AB12" s="262"/>
    </row>
    <row r="13" spans="2:28" s="299" customFormat="1" ht="19.2" customHeight="1">
      <c r="B13" s="263">
        <f>RANK(L13,$L$8:$L$59,0)</f>
        <v>14</v>
      </c>
      <c r="C13" s="264" t="s">
        <v>18</v>
      </c>
      <c r="D13" s="265" t="s">
        <v>37</v>
      </c>
      <c r="E13" s="266" t="str">
        <f>VLOOKUP(C13,ContactList!E:F,2,FALSE)</f>
        <v>v40</v>
      </c>
      <c r="F13" s="267" t="str">
        <f>IFERROR(VLOOKUP($C13,' Road Table'!$B$3:$T$92,15,FALSE),"")</f>
        <v/>
      </c>
      <c r="G13" s="267" t="str">
        <f>IFERROR(VLOOKUP($C13,' Road Table'!$B$3:$T$92,16,FALSE),"")</f>
        <v/>
      </c>
      <c r="H13" s="267" t="str">
        <f>IFERROR(VLOOKUP($C13,' fell Table'!$B$3:$T$76,15,FALSE),"")</f>
        <v/>
      </c>
      <c r="I13" s="267" t="str">
        <f>IFERROR(VLOOKUP(C13,' fell Table'!$B$3:$T$76,16,FALSE),"")</f>
        <v/>
      </c>
      <c r="J13" s="267"/>
      <c r="K13" s="268" t="str">
        <f>IFERROR(VLOOKUP(C13,' extreme Table'!$B$3:$T$95,11,FALSE),"")</f>
        <v/>
      </c>
      <c r="L13" s="269">
        <f>SUM(F13:I13)+MAX(J13:K13)</f>
        <v>0</v>
      </c>
      <c r="O13" s="263">
        <f>RANK(X13,$X$8:$X$44,0)</f>
        <v>4</v>
      </c>
      <c r="P13" s="264" t="s">
        <v>357</v>
      </c>
      <c r="Q13" s="266" t="str">
        <f>VLOOKUP(P13,ContactList!E:F,2,FALSE)</f>
        <v>v40</v>
      </c>
      <c r="R13" s="267" t="str">
        <f>IFERROR(VLOOKUP($P13,' Road Table'!$B$3:$T$92,15,FALSE),"")</f>
        <v/>
      </c>
      <c r="S13" s="267" t="str">
        <f>IFERROR(VLOOKUP($P13,' Road Table'!$B$3:$T$92,16,FALSE),"")</f>
        <v/>
      </c>
      <c r="T13" s="267">
        <f>IFERROR(VLOOKUP($P13,' fell Table'!$B$3:$T$76,15,FALSE),"")</f>
        <v>24</v>
      </c>
      <c r="U13" s="267" t="str">
        <f>IFERROR(VLOOKUP(P13,' fell Table'!$B$3:$T$76,16,FALSE),"")</f>
        <v/>
      </c>
      <c r="V13" s="267" t="str">
        <f>IFERROR(VLOOKUP(P13,' xc Table'!$B$3:$T$115,13,FALSE),"")</f>
        <v/>
      </c>
      <c r="W13" s="268" t="str">
        <f>IFERROR(VLOOKUP(P13,' extreme Table'!$B$3:$T$95,11,FALSE),"")</f>
        <v/>
      </c>
      <c r="X13" s="269">
        <f t="shared" si="1"/>
        <v>24</v>
      </c>
      <c r="AA13" s="262"/>
      <c r="AB13" s="262"/>
    </row>
    <row r="14" spans="2:28" s="299" customFormat="1" ht="19.2" customHeight="1">
      <c r="B14" s="263">
        <f>RANK(L14,$L$8:$L$59,0)</f>
        <v>6</v>
      </c>
      <c r="C14" s="264" t="s">
        <v>281</v>
      </c>
      <c r="D14" s="265" t="s">
        <v>37</v>
      </c>
      <c r="E14" s="266" t="str">
        <f>VLOOKUP(C14,ContactList!E:F,2,FALSE)</f>
        <v>v50</v>
      </c>
      <c r="F14" s="267" t="str">
        <f>IFERROR(VLOOKUP($C14,' Road Table'!$B$3:$T$92,15,FALSE),"")</f>
        <v/>
      </c>
      <c r="G14" s="267" t="str">
        <f>IFERROR(VLOOKUP($C14,' Road Table'!$B$3:$T$92,16,FALSE),"")</f>
        <v/>
      </c>
      <c r="H14" s="267" t="str">
        <f>IFERROR(VLOOKUP($C14,' fell Table'!$B$3:$T$76,15,FALSE),"")</f>
        <v/>
      </c>
      <c r="I14" s="267" t="str">
        <f>IFERROR(VLOOKUP(C14,' fell Table'!$B$3:$T$76,16,FALSE),"")</f>
        <v/>
      </c>
      <c r="J14" s="267" t="str">
        <f>IFERROR(VLOOKUP(C14,' xc Table'!$B$3:$T$115,13,FALSE),"")</f>
        <v/>
      </c>
      <c r="K14" s="268">
        <f>IFERROR(VLOOKUP(C14,' extreme Table'!$B$3:$T$95,11,FALSE),"")</f>
        <v>24</v>
      </c>
      <c r="L14" s="269">
        <f>SUM(F14:I14)+MAX(J14:K14)</f>
        <v>24</v>
      </c>
      <c r="O14" s="263">
        <f>RANK(X14,$X$8:$X$44,0)</f>
        <v>7</v>
      </c>
      <c r="P14" s="264" t="s">
        <v>64</v>
      </c>
      <c r="Q14" s="266" t="str">
        <f>VLOOKUP(P14,ContactList!E:F,2,FALSE)</f>
        <v>v40</v>
      </c>
      <c r="R14" s="267" t="str">
        <f>IFERROR(VLOOKUP($P14,' Road Table'!$B$3:$T$92,15,FALSE),"")</f>
        <v/>
      </c>
      <c r="S14" s="267" t="str">
        <f>IFERROR(VLOOKUP($P14,' Road Table'!$B$3:$T$92,16,FALSE),"")</f>
        <v/>
      </c>
      <c r="T14" s="267" t="str">
        <f>IFERROR(VLOOKUP($P14,' fell Table'!$B$3:$T$76,15,FALSE),"")</f>
        <v/>
      </c>
      <c r="U14" s="267" t="str">
        <f>IFERROR(VLOOKUP(P14,' fell Table'!$B$3:$T$76,16,FALSE),"")</f>
        <v/>
      </c>
      <c r="V14" s="267">
        <f>IFERROR(VLOOKUP(P14,' xc Table'!$B$3:$T$115,13,FALSE),"")</f>
        <v>23</v>
      </c>
      <c r="W14" s="268" t="str">
        <f>IFERROR(VLOOKUP(P14,' extreme Table'!$B$3:$T$95,11,FALSE),"")</f>
        <v/>
      </c>
      <c r="X14" s="269">
        <f t="shared" si="1"/>
        <v>23</v>
      </c>
      <c r="AA14" s="262"/>
      <c r="AB14" s="262"/>
    </row>
    <row r="15" spans="2:28" s="299" customFormat="1" ht="19.2" customHeight="1">
      <c r="B15" s="263">
        <f>RANK(L15,$L$8:$L$59,0)</f>
        <v>6</v>
      </c>
      <c r="C15" s="264" t="s">
        <v>11</v>
      </c>
      <c r="D15" s="265" t="s">
        <v>37</v>
      </c>
      <c r="E15" s="266" t="str">
        <f>VLOOKUP(C15,ContactList!E:F,2,FALSE)</f>
        <v>v40</v>
      </c>
      <c r="F15" s="267" t="str">
        <f>IFERROR(VLOOKUP($C15,' Road Table'!$B$3:$T$92,15,FALSE),"")</f>
        <v/>
      </c>
      <c r="G15" s="267" t="str">
        <f>IFERROR(VLOOKUP($C15,' Road Table'!$B$3:$T$92,16,FALSE),"")</f>
        <v/>
      </c>
      <c r="H15" s="267" t="str">
        <f>IFERROR(VLOOKUP($C15,' fell Table'!$B$3:$T$76,15,FALSE),"")</f>
        <v/>
      </c>
      <c r="I15" s="267" t="str">
        <f>IFERROR(VLOOKUP(C15,' fell Table'!$B$3:$T$76,16,FALSE),"")</f>
        <v/>
      </c>
      <c r="J15" s="267">
        <f>IFERROR(VLOOKUP(C15,' xc Table'!$B$3:$T$115,13,FALSE),"")</f>
        <v>24</v>
      </c>
      <c r="K15" s="268" t="str">
        <f>IFERROR(VLOOKUP(C15,' extreme Table'!$B$3:$T$95,11,FALSE),"")</f>
        <v/>
      </c>
      <c r="L15" s="269">
        <f>SUM(F15:I15)+MAX(J15:K15)</f>
        <v>24</v>
      </c>
      <c r="O15" s="263">
        <f t="shared" ref="O8:O37" si="2">RANK(X15,$X$8:$X$44,0)</f>
        <v>8</v>
      </c>
      <c r="P15" s="264"/>
      <c r="Q15" s="266"/>
      <c r="R15" s="267" t="str">
        <f>IFERROR(VLOOKUP($P15,' Road Table'!$B$3:$T$92,15,FALSE),"")</f>
        <v/>
      </c>
      <c r="S15" s="267" t="str">
        <f>IFERROR(VLOOKUP($P15,' Road Table'!$B$3:$T$92,16,FALSE),"")</f>
        <v/>
      </c>
      <c r="T15" s="267" t="str">
        <f>IFERROR(VLOOKUP($P15,' fell Table'!$B$3:$T$76,15,FALSE),"")</f>
        <v/>
      </c>
      <c r="U15" s="267" t="str">
        <f>IFERROR(VLOOKUP(P15,' fell Table'!$B$3:$T$76,16,FALSE),"")</f>
        <v/>
      </c>
      <c r="V15" s="267" t="str">
        <f>IFERROR(VLOOKUP(P15,' xc Table'!$B$3:$T$115,13,FALSE),"")</f>
        <v/>
      </c>
      <c r="W15" s="268" t="str">
        <f>IFERROR(VLOOKUP(P15,' extreme Table'!$B$3:$T$95,11,FALSE),"")</f>
        <v/>
      </c>
      <c r="X15" s="269">
        <f t="shared" si="1"/>
        <v>0</v>
      </c>
      <c r="AA15" s="262"/>
      <c r="AB15" s="262"/>
    </row>
    <row r="16" spans="2:28" s="299" customFormat="1" ht="19.2" customHeight="1">
      <c r="B16" s="263">
        <f>RANK(L16,$L$8:$L$59,0)</f>
        <v>6</v>
      </c>
      <c r="C16" s="264" t="s">
        <v>327</v>
      </c>
      <c r="D16" s="265" t="s">
        <v>37</v>
      </c>
      <c r="E16" s="266" t="str">
        <f>VLOOKUP(C16,ContactList!E:F,2,FALSE)</f>
        <v>v50</v>
      </c>
      <c r="F16" s="267" t="str">
        <f>IFERROR(VLOOKUP($C16,' Road Table'!$B$3:$T$92,15,FALSE),"")</f>
        <v/>
      </c>
      <c r="G16" s="267" t="str">
        <f>IFERROR(VLOOKUP($C16,' Road Table'!$B$3:$T$92,16,FALSE),"")</f>
        <v/>
      </c>
      <c r="H16" s="267">
        <f>IFERROR(VLOOKUP($C16,' fell Table'!$B$3:$T$76,15,FALSE),"")</f>
        <v>24</v>
      </c>
      <c r="I16" s="267" t="str">
        <f>IFERROR(VLOOKUP(C16,' fell Table'!$B$3:$T$76,16,FALSE),"")</f>
        <v/>
      </c>
      <c r="J16" s="267" t="str">
        <f>IFERROR(VLOOKUP(C16,' xc Table'!$B$3:$T$115,13,FALSE),"")</f>
        <v/>
      </c>
      <c r="K16" s="268" t="str">
        <f>IFERROR(VLOOKUP(C16,' extreme Table'!$B$3:$T$95,11,FALSE),"")</f>
        <v/>
      </c>
      <c r="L16" s="269">
        <f>SUM(F16:I16)+MAX(J16:K16)</f>
        <v>24</v>
      </c>
      <c r="O16" s="263">
        <f t="shared" si="2"/>
        <v>8</v>
      </c>
      <c r="P16" s="264"/>
      <c r="Q16" s="266"/>
      <c r="R16" s="267" t="str">
        <f>IFERROR(VLOOKUP($P16,' Road Table'!$B$3:$T$92,15,FALSE),"")</f>
        <v/>
      </c>
      <c r="S16" s="267" t="str">
        <f>IFERROR(VLOOKUP($P16,' Road Table'!$B$3:$T$92,16,FALSE),"")</f>
        <v/>
      </c>
      <c r="T16" s="267" t="str">
        <f>IFERROR(VLOOKUP($P16,' fell Table'!$B$3:$T$76,15,FALSE),"")</f>
        <v/>
      </c>
      <c r="U16" s="267" t="str">
        <f>IFERROR(VLOOKUP(P16,' fell Table'!$B$3:$T$76,16,FALSE),"")</f>
        <v/>
      </c>
      <c r="V16" s="267" t="str">
        <f>IFERROR(VLOOKUP(P16,' xc Table'!$B$3:$T$115,13,FALSE),"")</f>
        <v/>
      </c>
      <c r="W16" s="268" t="str">
        <f>IFERROR(VLOOKUP(P16,' extreme Table'!$B$3:$T$95,11,FALSE),"")</f>
        <v/>
      </c>
      <c r="X16" s="269">
        <f t="shared" si="1"/>
        <v>0</v>
      </c>
      <c r="AA16" s="262"/>
      <c r="AB16" s="262"/>
    </row>
    <row r="17" spans="2:28" s="299" customFormat="1" ht="19.2" customHeight="1">
      <c r="B17" s="263">
        <f>RANK(L17,$L$8:$L$59,0)</f>
        <v>9</v>
      </c>
      <c r="C17" s="264" t="s">
        <v>29</v>
      </c>
      <c r="D17" s="265" t="s">
        <v>37</v>
      </c>
      <c r="E17" s="266" t="str">
        <f>VLOOKUP(C17,ContactList!E:F,2,FALSE)</f>
        <v>v40</v>
      </c>
      <c r="F17" s="267" t="str">
        <f>IFERROR(VLOOKUP($C17,' Road Table'!$B$3:$T$92,15,FALSE),"")</f>
        <v/>
      </c>
      <c r="G17" s="267" t="str">
        <f>IFERROR(VLOOKUP($C17,' Road Table'!$B$3:$T$92,16,FALSE),"")</f>
        <v/>
      </c>
      <c r="H17" s="267">
        <f>IFERROR(VLOOKUP($C17,' fell Table'!$B$3:$T$76,15,FALSE),"")</f>
        <v>23</v>
      </c>
      <c r="I17" s="267" t="str">
        <f>IFERROR(VLOOKUP(C17,' fell Table'!$B$3:$T$76,16,FALSE),"")</f>
        <v/>
      </c>
      <c r="J17" s="267" t="str">
        <f>IFERROR(VLOOKUP(C17,' xc Table'!$B$3:$T$115,13,FALSE),"")</f>
        <v/>
      </c>
      <c r="K17" s="268" t="str">
        <f>IFERROR(VLOOKUP(C17,' extreme Table'!$B$3:$T$95,11,FALSE),"")</f>
        <v/>
      </c>
      <c r="L17" s="269">
        <f>SUM(F17:I17)+MAX(J17:K17)</f>
        <v>23</v>
      </c>
      <c r="O17" s="263">
        <f t="shared" si="2"/>
        <v>8</v>
      </c>
      <c r="P17" s="264"/>
      <c r="Q17" s="266"/>
      <c r="R17" s="267" t="str">
        <f>IFERROR(VLOOKUP($P17,' Road Table'!$B$3:$T$92,15,FALSE),"")</f>
        <v/>
      </c>
      <c r="S17" s="267" t="str">
        <f>IFERROR(VLOOKUP($P17,' Road Table'!$B$3:$T$92,16,FALSE),"")</f>
        <v/>
      </c>
      <c r="T17" s="267" t="str">
        <f>IFERROR(VLOOKUP($P17,' fell Table'!$B$3:$T$76,15,FALSE),"")</f>
        <v/>
      </c>
      <c r="U17" s="267" t="str">
        <f>IFERROR(VLOOKUP(P17,' fell Table'!$B$3:$T$76,16,FALSE),"")</f>
        <v/>
      </c>
      <c r="V17" s="267" t="str">
        <f>IFERROR(VLOOKUP(P17,' xc Table'!$B$3:$T$115,13,FALSE),"")</f>
        <v/>
      </c>
      <c r="W17" s="268" t="str">
        <f>IFERROR(VLOOKUP(P17,' extreme Table'!$B$3:$T$95,11,FALSE),"")</f>
        <v/>
      </c>
      <c r="X17" s="269">
        <f t="shared" si="1"/>
        <v>0</v>
      </c>
      <c r="AA17" s="262"/>
      <c r="AB17" s="262"/>
    </row>
    <row r="18" spans="2:28" s="299" customFormat="1" ht="19.2" customHeight="1">
      <c r="B18" s="263">
        <f>RANK(L18,$L$8:$L$59,0)</f>
        <v>10</v>
      </c>
      <c r="C18" s="264" t="s">
        <v>330</v>
      </c>
      <c r="D18" s="265" t="s">
        <v>37</v>
      </c>
      <c r="E18" s="266" t="str">
        <f>VLOOKUP(C18,ContactList!E:F,2,FALSE)</f>
        <v>v40</v>
      </c>
      <c r="F18" s="267" t="str">
        <f>IFERROR(VLOOKUP($C18,' Road Table'!$B$3:$T$92,15,FALSE),"")</f>
        <v/>
      </c>
      <c r="G18" s="267" t="str">
        <f>IFERROR(VLOOKUP($C18,' Road Table'!$B$3:$T$92,16,FALSE),"")</f>
        <v/>
      </c>
      <c r="H18" s="267" t="str">
        <f>IFERROR(VLOOKUP($C18,' fell Table'!$B$3:$T$76,15,FALSE),"")</f>
        <v/>
      </c>
      <c r="I18" s="267" t="str">
        <f>IFERROR(VLOOKUP(C18,' fell Table'!$B$3:$T$76,16,FALSE),"")</f>
        <v/>
      </c>
      <c r="J18" s="267">
        <f>IFERROR(VLOOKUP(C18,' xc Table'!$B$3:$T$115,13,FALSE),"")</f>
        <v>22</v>
      </c>
      <c r="K18" s="268" t="str">
        <f>IFERROR(VLOOKUP(C18,' extreme Table'!$B$3:$T$95,11,FALSE),"")</f>
        <v/>
      </c>
      <c r="L18" s="269">
        <f>SUM(F18:I18)+MAX(J18:K18)</f>
        <v>22</v>
      </c>
      <c r="O18" s="263">
        <f t="shared" si="2"/>
        <v>8</v>
      </c>
      <c r="P18" s="310"/>
      <c r="Q18" s="266"/>
      <c r="R18" s="267" t="str">
        <f>IFERROR(VLOOKUP($P18,' Road Table'!$B$3:$T$92,15,FALSE),"")</f>
        <v/>
      </c>
      <c r="S18" s="267" t="str">
        <f>IFERROR(VLOOKUP($P18,' Road Table'!$B$3:$T$92,16,FALSE),"")</f>
        <v/>
      </c>
      <c r="T18" s="267" t="str">
        <f>IFERROR(VLOOKUP($P18,' fell Table'!$B$3:$T$76,15,FALSE),"")</f>
        <v/>
      </c>
      <c r="U18" s="267" t="str">
        <f>IFERROR(VLOOKUP(P18,' fell Table'!$B$3:$T$76,16,FALSE),"")</f>
        <v/>
      </c>
      <c r="V18" s="267" t="str">
        <f>IFERROR(VLOOKUP(P18,' xc Table'!$B$3:$T$115,13,FALSE),"")</f>
        <v/>
      </c>
      <c r="W18" s="268" t="str">
        <f>IFERROR(VLOOKUP(P18,' extreme Table'!$B$3:$T$95,11,FALSE),"")</f>
        <v/>
      </c>
      <c r="X18" s="269">
        <f t="shared" si="1"/>
        <v>0</v>
      </c>
      <c r="AA18" s="262"/>
      <c r="AB18" s="262"/>
    </row>
    <row r="19" spans="2:28" s="299" customFormat="1" ht="19.2" customHeight="1">
      <c r="B19" s="263">
        <f>RANK(L19,$L$8:$L$59,0)</f>
        <v>10</v>
      </c>
      <c r="C19" s="264" t="s">
        <v>247</v>
      </c>
      <c r="D19" s="265" t="s">
        <v>37</v>
      </c>
      <c r="E19" s="266" t="str">
        <f>VLOOKUP(C19,ContactList!E:F,2,FALSE)</f>
        <v>v40</v>
      </c>
      <c r="F19" s="267" t="str">
        <f>IFERROR(VLOOKUP($C19,' Road Table'!$B$3:$T$92,15,FALSE),"")</f>
        <v/>
      </c>
      <c r="G19" s="267" t="str">
        <f>IFERROR(VLOOKUP($C19,' Road Table'!$B$3:$T$92,16,FALSE),"")</f>
        <v/>
      </c>
      <c r="H19" s="267" t="str">
        <f>IFERROR(VLOOKUP($C19,' fell Table'!$B$3:$T$76,15,FALSE),"")</f>
        <v/>
      </c>
      <c r="I19" s="267" t="str">
        <f>IFERROR(VLOOKUP(C19,' fell Table'!$B$3:$T$76,16,FALSE),"")</f>
        <v/>
      </c>
      <c r="J19" s="267">
        <f>IFERROR(VLOOKUP(C19,' xc Table'!$B$3:$T$115,13,FALSE),"")</f>
        <v>22</v>
      </c>
      <c r="K19" s="268" t="str">
        <f>IFERROR(VLOOKUP(C19,' extreme Table'!$B$3:$T$95,11,FALSE),"")</f>
        <v/>
      </c>
      <c r="L19" s="269">
        <f>SUM(F19:I19)+MAX(J19:K19)</f>
        <v>22</v>
      </c>
      <c r="O19" s="263">
        <f t="shared" si="2"/>
        <v>8</v>
      </c>
      <c r="P19" s="264"/>
      <c r="Q19" s="266"/>
      <c r="R19" s="267" t="str">
        <f>IFERROR(VLOOKUP($P19,' Road Table'!$B$3:$T$92,15,FALSE),"")</f>
        <v/>
      </c>
      <c r="S19" s="267" t="str">
        <f>IFERROR(VLOOKUP($P19,' Road Table'!$B$3:$T$92,16,FALSE),"")</f>
        <v/>
      </c>
      <c r="T19" s="267" t="str">
        <f>IFERROR(VLOOKUP($P19,' fell Table'!$B$3:$T$76,15,FALSE),"")</f>
        <v/>
      </c>
      <c r="U19" s="267" t="str">
        <f>IFERROR(VLOOKUP(P19,' fell Table'!$B$3:$T$76,16,FALSE),"")</f>
        <v/>
      </c>
      <c r="V19" s="267" t="str">
        <f>IFERROR(VLOOKUP(P19,' xc Table'!$B$3:$T$115,13,FALSE),"")</f>
        <v/>
      </c>
      <c r="W19" s="268" t="str">
        <f>IFERROR(VLOOKUP(P19,' extreme Table'!$B$3:$T$95,11,FALSE),"")</f>
        <v/>
      </c>
      <c r="X19" s="269">
        <f t="shared" si="1"/>
        <v>0</v>
      </c>
      <c r="AA19" s="262"/>
      <c r="AB19" s="262"/>
    </row>
    <row r="20" spans="2:28" s="299" customFormat="1" ht="19.2" customHeight="1">
      <c r="B20" s="263">
        <f>RANK(L20,$L$8:$L$59,0)</f>
        <v>12</v>
      </c>
      <c r="C20" s="264" t="s">
        <v>308</v>
      </c>
      <c r="D20" s="265" t="s">
        <v>37</v>
      </c>
      <c r="E20" s="266" t="str">
        <f>VLOOKUP(C20,ContactList!E:F,2,FALSE)</f>
        <v>v50</v>
      </c>
      <c r="F20" s="267" t="str">
        <f>IFERROR(VLOOKUP($C20,' Road Table'!$B$3:$T$92,15,FALSE),"")</f>
        <v/>
      </c>
      <c r="G20" s="267" t="str">
        <f>IFERROR(VLOOKUP($C20,' Road Table'!$B$3:$T$92,16,FALSE),"")</f>
        <v/>
      </c>
      <c r="H20" s="267" t="str">
        <f>IFERROR(VLOOKUP($C20,' fell Table'!$B$3:$T$76,15,FALSE),"")</f>
        <v/>
      </c>
      <c r="I20" s="267" t="str">
        <f>IFERROR(VLOOKUP(C20,' fell Table'!$B$3:$T$76,16,FALSE),"")</f>
        <v/>
      </c>
      <c r="J20" s="267">
        <f>IFERROR(VLOOKUP(C20,' xc Table'!$B$3:$T$115,13,FALSE),"")</f>
        <v>18</v>
      </c>
      <c r="K20" s="268" t="str">
        <f>IFERROR(VLOOKUP(C20,' extreme Table'!$B$3:$T$95,11,FALSE),"")</f>
        <v/>
      </c>
      <c r="L20" s="269">
        <f t="shared" ref="L20:L39" si="3">SUM(F20:I20)+MAX(J20:K20)</f>
        <v>18</v>
      </c>
      <c r="O20" s="263">
        <f t="shared" si="2"/>
        <v>8</v>
      </c>
      <c r="P20" s="270"/>
      <c r="Q20" s="266"/>
      <c r="R20" s="267" t="str">
        <f>IFERROR(VLOOKUP($P20,' Road Table'!$B$3:$T$92,15,FALSE),"")</f>
        <v/>
      </c>
      <c r="S20" s="267" t="str">
        <f>IFERROR(VLOOKUP($P20,' Road Table'!$B$3:$T$92,16,FALSE),"")</f>
        <v/>
      </c>
      <c r="T20" s="267" t="str">
        <f>IFERROR(VLOOKUP($P20,' fell Table'!$B$3:$T$76,15,FALSE),"")</f>
        <v/>
      </c>
      <c r="U20" s="267" t="str">
        <f>IFERROR(VLOOKUP(P20,' fell Table'!$B$3:$T$76,16,FALSE),"")</f>
        <v/>
      </c>
      <c r="V20" s="267" t="str">
        <f>IFERROR(VLOOKUP(P20,' xc Table'!$B$3:$T$115,13,FALSE),"")</f>
        <v/>
      </c>
      <c r="W20" s="268" t="str">
        <f>IFERROR(VLOOKUP(P20,' extreme Table'!$B$3:$T$95,11,FALSE),"")</f>
        <v/>
      </c>
      <c r="X20" s="269">
        <f t="shared" si="1"/>
        <v>0</v>
      </c>
    </row>
    <row r="21" spans="2:28" s="299" customFormat="1" ht="19.2" customHeight="1">
      <c r="B21" s="263">
        <f>RANK(L21,$L$8:$L$59,0)</f>
        <v>13</v>
      </c>
      <c r="C21" s="264" t="s">
        <v>412</v>
      </c>
      <c r="D21" s="265" t="s">
        <v>37</v>
      </c>
      <c r="E21" s="266" t="str">
        <f>VLOOKUP(C21,ContactList!E:F,2,FALSE)</f>
        <v>S</v>
      </c>
      <c r="F21" s="267" t="str">
        <f>IFERROR(VLOOKUP($C21,' Road Table'!$B$3:$T$92,15,FALSE),"")</f>
        <v/>
      </c>
      <c r="G21" s="267" t="str">
        <f>IFERROR(VLOOKUP($C21,' Road Table'!$B$3:$T$92,16,FALSE),"")</f>
        <v/>
      </c>
      <c r="H21" s="267" t="str">
        <f>IFERROR(VLOOKUP($C21,' fell Table'!$B$3:$T$76,15,FALSE),"")</f>
        <v/>
      </c>
      <c r="I21" s="267" t="str">
        <f>IFERROR(VLOOKUP(C21,' fell Table'!$B$3:$T$76,16,FALSE),"")</f>
        <v/>
      </c>
      <c r="J21" s="267">
        <f>IFERROR(VLOOKUP(C21,' xc Table'!$B$3:$T$115,13,FALSE),"")</f>
        <v>17</v>
      </c>
      <c r="K21" s="268" t="str">
        <f>IFERROR(VLOOKUP(C21,' extreme Table'!$B$3:$T$95,11,FALSE),"")</f>
        <v/>
      </c>
      <c r="L21" s="269">
        <f t="shared" si="3"/>
        <v>17</v>
      </c>
      <c r="O21" s="263">
        <f t="shared" si="2"/>
        <v>8</v>
      </c>
      <c r="P21" s="264"/>
      <c r="Q21" s="266"/>
      <c r="R21" s="267" t="str">
        <f>IFERROR(VLOOKUP($P21,' Road Table'!$B$3:$T$92,15,FALSE),"")</f>
        <v/>
      </c>
      <c r="S21" s="267" t="str">
        <f>IFERROR(VLOOKUP($P21,' Road Table'!$B$3:$T$92,16,FALSE),"")</f>
        <v/>
      </c>
      <c r="T21" s="267" t="str">
        <f>IFERROR(VLOOKUP($P21,' fell Table'!$B$3:$T$76,15,FALSE),"")</f>
        <v/>
      </c>
      <c r="U21" s="267" t="str">
        <f>IFERROR(VLOOKUP(P21,' fell Table'!$B$3:$T$76,16,FALSE),"")</f>
        <v/>
      </c>
      <c r="V21" s="267" t="str">
        <f>IFERROR(VLOOKUP(P21,' xc Table'!$B$3:$T$115,13,FALSE),"")</f>
        <v/>
      </c>
      <c r="W21" s="268" t="str">
        <f>IFERROR(VLOOKUP(P21,' extreme Table'!$B$3:$T$95,11,FALSE),"")</f>
        <v/>
      </c>
      <c r="X21" s="269">
        <f t="shared" si="1"/>
        <v>0</v>
      </c>
      <c r="AA21" s="262"/>
    </row>
    <row r="22" spans="2:28" s="299" customFormat="1" ht="19.2" customHeight="1">
      <c r="B22" s="263">
        <f t="shared" ref="B22:B39" si="4">RANK(L22,$L$8:$L$59,0)</f>
        <v>14</v>
      </c>
      <c r="C22" s="264"/>
      <c r="D22" s="265" t="s">
        <v>37</v>
      </c>
      <c r="E22" s="266"/>
      <c r="F22" s="267" t="str">
        <f>IFERROR(VLOOKUP($C22,' Road Table'!$B$3:$T$92,15,FALSE),"")</f>
        <v/>
      </c>
      <c r="G22" s="267" t="str">
        <f>IFERROR(VLOOKUP($C22,' Road Table'!$B$3:$T$92,16,FALSE),"")</f>
        <v/>
      </c>
      <c r="H22" s="267" t="str">
        <f>IFERROR(VLOOKUP($C22,' fell Table'!$B$3:$T$76,15,FALSE),"")</f>
        <v/>
      </c>
      <c r="I22" s="267" t="str">
        <f>IFERROR(VLOOKUP(C22,' fell Table'!$B$3:$T$76,16,FALSE),"")</f>
        <v/>
      </c>
      <c r="J22" s="267" t="str">
        <f>IFERROR(VLOOKUP(C22,' xc Table'!$B$3:$T$115,13,FALSE),"")</f>
        <v/>
      </c>
      <c r="K22" s="268" t="str">
        <f>IFERROR(VLOOKUP(C22,' extreme Table'!$B$3:$T$95,11,FALSE),"")</f>
        <v/>
      </c>
      <c r="L22" s="269">
        <f t="shared" si="3"/>
        <v>0</v>
      </c>
      <c r="O22" s="263">
        <f t="shared" si="2"/>
        <v>8</v>
      </c>
      <c r="P22" s="264"/>
      <c r="Q22" s="266"/>
      <c r="R22" s="267" t="str">
        <f>IFERROR(VLOOKUP($P22,' Road Table'!$B$3:$T$92,15,FALSE),"")</f>
        <v/>
      </c>
      <c r="S22" s="267" t="str">
        <f>IFERROR(VLOOKUP($P22,' Road Table'!$B$3:$T$92,16,FALSE),"")</f>
        <v/>
      </c>
      <c r="T22" s="267" t="str">
        <f>IFERROR(VLOOKUP($P22,' fell Table'!$B$3:$T$76,15,FALSE),"")</f>
        <v/>
      </c>
      <c r="U22" s="267" t="str">
        <f>IFERROR(VLOOKUP(P22,' fell Table'!$B$3:$T$76,16,FALSE),"")</f>
        <v/>
      </c>
      <c r="V22" s="267" t="str">
        <f>IFERROR(VLOOKUP(P22,' xc Table'!$B$3:$T$115,13,FALSE),"")</f>
        <v/>
      </c>
      <c r="W22" s="268" t="str">
        <f>IFERROR(VLOOKUP(P22,' extreme Table'!$B$3:$T$95,11,FALSE),"")</f>
        <v/>
      </c>
      <c r="X22" s="269">
        <f t="shared" si="1"/>
        <v>0</v>
      </c>
      <c r="AA22" s="262"/>
    </row>
    <row r="23" spans="2:28" s="299" customFormat="1" ht="19.2" customHeight="1">
      <c r="B23" s="263">
        <f t="shared" si="4"/>
        <v>14</v>
      </c>
      <c r="C23" s="264"/>
      <c r="D23" s="265" t="s">
        <v>37</v>
      </c>
      <c r="E23" s="266"/>
      <c r="F23" s="267" t="str">
        <f>IFERROR(VLOOKUP($C23,' Road Table'!$B$3:$T$92,15,FALSE),"")</f>
        <v/>
      </c>
      <c r="G23" s="267" t="str">
        <f>IFERROR(VLOOKUP($C23,' Road Table'!$B$3:$T$92,16,FALSE),"")</f>
        <v/>
      </c>
      <c r="H23" s="267" t="str">
        <f>IFERROR(VLOOKUP($C23,' fell Table'!$B$3:$T$76,15,FALSE),"")</f>
        <v/>
      </c>
      <c r="I23" s="267" t="str">
        <f>IFERROR(VLOOKUP(C23,' fell Table'!$B$3:$T$76,16,FALSE),"")</f>
        <v/>
      </c>
      <c r="J23" s="267" t="str">
        <f>IFERROR(VLOOKUP(C23,' xc Table'!$B$3:$T$115,13,FALSE),"")</f>
        <v/>
      </c>
      <c r="K23" s="268" t="str">
        <f>IFERROR(VLOOKUP(C23,' extreme Table'!$B$3:$T$95,11,FALSE),"")</f>
        <v/>
      </c>
      <c r="L23" s="269">
        <f t="shared" si="3"/>
        <v>0</v>
      </c>
      <c r="O23" s="263">
        <f t="shared" si="2"/>
        <v>8</v>
      </c>
      <c r="P23" s="264"/>
      <c r="Q23" s="266"/>
      <c r="R23" s="267" t="str">
        <f>IFERROR(VLOOKUP($P23,' Road Table'!$B$3:$T$92,15,FALSE),"")</f>
        <v/>
      </c>
      <c r="S23" s="267" t="str">
        <f>IFERROR(VLOOKUP($P23,' Road Table'!$B$3:$T$92,16,FALSE),"")</f>
        <v/>
      </c>
      <c r="T23" s="267" t="str">
        <f>IFERROR(VLOOKUP($P23,' fell Table'!$B$3:$T$76,15,FALSE),"")</f>
        <v/>
      </c>
      <c r="U23" s="267" t="str">
        <f>IFERROR(VLOOKUP(P23,' fell Table'!$B$3:$T$76,16,FALSE),"")</f>
        <v/>
      </c>
      <c r="V23" s="267" t="str">
        <f>IFERROR(VLOOKUP(P23,' xc Table'!$B$3:$T$115,13,FALSE),"")</f>
        <v/>
      </c>
      <c r="W23" s="268" t="str">
        <f>IFERROR(VLOOKUP(P23,' extreme Table'!$B$3:$T$95,11,FALSE),"")</f>
        <v/>
      </c>
      <c r="X23" s="269">
        <f t="shared" si="1"/>
        <v>0</v>
      </c>
      <c r="AA23" s="262"/>
    </row>
    <row r="24" spans="2:28" s="299" customFormat="1" ht="19.2" customHeight="1">
      <c r="B24" s="263">
        <f t="shared" si="4"/>
        <v>14</v>
      </c>
      <c r="C24" s="264"/>
      <c r="D24" s="265" t="s">
        <v>37</v>
      </c>
      <c r="E24" s="266"/>
      <c r="F24" s="267" t="str">
        <f>IFERROR(VLOOKUP($C24,' Road Table'!$B$3:$T$92,15,FALSE),"")</f>
        <v/>
      </c>
      <c r="G24" s="267" t="str">
        <f>IFERROR(VLOOKUP($C24,' Road Table'!$B$3:$T$92,16,FALSE),"")</f>
        <v/>
      </c>
      <c r="H24" s="267" t="str">
        <f>IFERROR(VLOOKUP($C24,' fell Table'!$B$3:$T$76,15,FALSE),"")</f>
        <v/>
      </c>
      <c r="I24" s="267" t="str">
        <f>IFERROR(VLOOKUP(C24,' fell Table'!$B$3:$T$76,16,FALSE),"")</f>
        <v/>
      </c>
      <c r="J24" s="267" t="str">
        <f>IFERROR(VLOOKUP(C24,' xc Table'!$B$3:$T$115,13,FALSE),"")</f>
        <v/>
      </c>
      <c r="K24" s="268" t="str">
        <f>IFERROR(VLOOKUP(C24,' extreme Table'!$B$3:$T$95,11,FALSE),"")</f>
        <v/>
      </c>
      <c r="L24" s="269">
        <f t="shared" si="3"/>
        <v>0</v>
      </c>
      <c r="O24" s="263">
        <f t="shared" si="2"/>
        <v>8</v>
      </c>
      <c r="P24" s="264"/>
      <c r="Q24" s="266"/>
      <c r="R24" s="267" t="str">
        <f>IFERROR(VLOOKUP($P24,' Road Table'!$B$3:$T$92,15,FALSE),"")</f>
        <v/>
      </c>
      <c r="S24" s="267" t="str">
        <f>IFERROR(VLOOKUP($P24,' Road Table'!$B$3:$T$92,16,FALSE),"")</f>
        <v/>
      </c>
      <c r="T24" s="267" t="str">
        <f>IFERROR(VLOOKUP($P24,' fell Table'!$B$3:$T$76,15,FALSE),"")</f>
        <v/>
      </c>
      <c r="U24" s="267" t="str">
        <f>IFERROR(VLOOKUP(P24,' fell Table'!$B$3:$T$76,16,FALSE),"")</f>
        <v/>
      </c>
      <c r="V24" s="267" t="str">
        <f>IFERROR(VLOOKUP(P24,' xc Table'!$B$3:$T$115,13,FALSE),"")</f>
        <v/>
      </c>
      <c r="W24" s="268" t="str">
        <f>IFERROR(VLOOKUP(P24,' extreme Table'!$B$3:$T$95,11,FALSE),"")</f>
        <v/>
      </c>
      <c r="X24" s="269">
        <f t="shared" si="1"/>
        <v>0</v>
      </c>
      <c r="AA24" s="262"/>
    </row>
    <row r="25" spans="2:28" s="299" customFormat="1" ht="19.2" customHeight="1">
      <c r="B25" s="263">
        <f t="shared" si="4"/>
        <v>14</v>
      </c>
      <c r="C25" s="270"/>
      <c r="D25" s="265" t="s">
        <v>37</v>
      </c>
      <c r="E25" s="266"/>
      <c r="F25" s="267" t="str">
        <f>IFERROR(VLOOKUP($C25,' Road Table'!$B$3:$T$92,15,FALSE),"")</f>
        <v/>
      </c>
      <c r="G25" s="267" t="str">
        <f>IFERROR(VLOOKUP($C25,' Road Table'!$B$3:$T$92,16,FALSE),"")</f>
        <v/>
      </c>
      <c r="H25" s="267" t="str">
        <f>IFERROR(VLOOKUP($C25,' fell Table'!$B$3:$T$76,15,FALSE),"")</f>
        <v/>
      </c>
      <c r="I25" s="267" t="str">
        <f>IFERROR(VLOOKUP(C25,' fell Table'!$B$3:$T$76,16,FALSE),"")</f>
        <v/>
      </c>
      <c r="J25" s="267" t="str">
        <f>IFERROR(VLOOKUP(C25,' xc Table'!$B$3:$T$115,13,FALSE),"")</f>
        <v/>
      </c>
      <c r="K25" s="268" t="str">
        <f>IFERROR(VLOOKUP(C25,' extreme Table'!$B$3:$T$95,11,FALSE),"")</f>
        <v/>
      </c>
      <c r="L25" s="269">
        <f t="shared" si="3"/>
        <v>0</v>
      </c>
      <c r="O25" s="263">
        <f t="shared" si="2"/>
        <v>8</v>
      </c>
      <c r="P25" s="310"/>
      <c r="Q25" s="266"/>
      <c r="R25" s="267" t="str">
        <f>IFERROR(VLOOKUP($P25,' Road Table'!$B$3:$T$92,15,FALSE),"")</f>
        <v/>
      </c>
      <c r="S25" s="267" t="str">
        <f>IFERROR(VLOOKUP($P25,' Road Table'!$B$3:$T$92,16,FALSE),"")</f>
        <v/>
      </c>
      <c r="T25" s="267" t="str">
        <f>IFERROR(VLOOKUP($P25,' fell Table'!$B$3:$T$76,15,FALSE),"")</f>
        <v/>
      </c>
      <c r="U25" s="267" t="str">
        <f>IFERROR(VLOOKUP(P25,' fell Table'!$B$3:$T$76,16,FALSE),"")</f>
        <v/>
      </c>
      <c r="V25" s="267" t="str">
        <f>IFERROR(VLOOKUP(P25,' xc Table'!$B$3:$T$115,13,FALSE),"")</f>
        <v/>
      </c>
      <c r="W25" s="268" t="str">
        <f>IFERROR(VLOOKUP(P25,' extreme Table'!$B$3:$T$95,11,FALSE),"")</f>
        <v/>
      </c>
      <c r="X25" s="269">
        <f t="shared" si="1"/>
        <v>0</v>
      </c>
      <c r="AA25" s="262"/>
    </row>
    <row r="26" spans="2:28" s="299" customFormat="1" ht="19.2" customHeight="1">
      <c r="B26" s="263">
        <f t="shared" si="4"/>
        <v>14</v>
      </c>
      <c r="C26" s="264"/>
      <c r="D26" s="265" t="s">
        <v>37</v>
      </c>
      <c r="E26" s="266"/>
      <c r="F26" s="267" t="str">
        <f>IFERROR(VLOOKUP($C26,' Road Table'!$B$3:$T$92,15,FALSE),"")</f>
        <v/>
      </c>
      <c r="G26" s="267" t="str">
        <f>IFERROR(VLOOKUP($C26,' Road Table'!$B$3:$T$92,16,FALSE),"")</f>
        <v/>
      </c>
      <c r="H26" s="267" t="str">
        <f>IFERROR(VLOOKUP($C26,' fell Table'!$B$3:$T$76,15,FALSE),"")</f>
        <v/>
      </c>
      <c r="I26" s="267" t="str">
        <f>IFERROR(VLOOKUP(C26,' fell Table'!$B$3:$T$76,16,FALSE),"")</f>
        <v/>
      </c>
      <c r="J26" s="267" t="str">
        <f>IFERROR(VLOOKUP(C26,' xc Table'!$B$3:$T$115,13,FALSE),"")</f>
        <v/>
      </c>
      <c r="K26" s="268" t="str">
        <f>IFERROR(VLOOKUP(C26,' extreme Table'!$B$3:$T$95,11,FALSE),"")</f>
        <v/>
      </c>
      <c r="L26" s="269">
        <f t="shared" si="3"/>
        <v>0</v>
      </c>
      <c r="O26" s="263">
        <f t="shared" si="2"/>
        <v>8</v>
      </c>
      <c r="P26" s="264"/>
      <c r="Q26" s="266"/>
      <c r="R26" s="267" t="str">
        <f>IFERROR(VLOOKUP($P26,' Road Table'!$B$3:$T$92,15,FALSE),"")</f>
        <v/>
      </c>
      <c r="S26" s="267" t="str">
        <f>IFERROR(VLOOKUP($P26,' Road Table'!$B$3:$T$92,16,FALSE),"")</f>
        <v/>
      </c>
      <c r="T26" s="267" t="str">
        <f>IFERROR(VLOOKUP($P26,' fell Table'!$B$3:$T$76,15,FALSE),"")</f>
        <v/>
      </c>
      <c r="U26" s="267" t="str">
        <f>IFERROR(VLOOKUP(P26,' fell Table'!$B$3:$T$76,16,FALSE),"")</f>
        <v/>
      </c>
      <c r="V26" s="267" t="str">
        <f>IFERROR(VLOOKUP(P26,' xc Table'!$B$3:$T$115,13,FALSE),"")</f>
        <v/>
      </c>
      <c r="W26" s="268" t="str">
        <f>IFERROR(VLOOKUP(P26,' extreme Table'!$B$3:$T$95,11,FALSE),"")</f>
        <v/>
      </c>
      <c r="X26" s="269">
        <f t="shared" si="1"/>
        <v>0</v>
      </c>
    </row>
    <row r="27" spans="2:28" s="299" customFormat="1" ht="19.2" customHeight="1">
      <c r="B27" s="263">
        <f t="shared" si="4"/>
        <v>14</v>
      </c>
      <c r="C27" s="264"/>
      <c r="D27" s="265" t="s">
        <v>37</v>
      </c>
      <c r="E27" s="266"/>
      <c r="F27" s="267" t="str">
        <f>IFERROR(VLOOKUP($C27,' Road Table'!$B$3:$T$92,15,FALSE),"")</f>
        <v/>
      </c>
      <c r="G27" s="267" t="str">
        <f>IFERROR(VLOOKUP($C27,' Road Table'!$B$3:$T$92,16,FALSE),"")</f>
        <v/>
      </c>
      <c r="H27" s="267" t="str">
        <f>IFERROR(VLOOKUP($C27,' fell Table'!$B$3:$T$76,15,FALSE),"")</f>
        <v/>
      </c>
      <c r="I27" s="267" t="str">
        <f>IFERROR(VLOOKUP(C27,' fell Table'!$B$3:$T$76,16,FALSE),"")</f>
        <v/>
      </c>
      <c r="J27" s="267" t="str">
        <f>IFERROR(VLOOKUP(C27,' xc Table'!$B$3:$T$115,13,FALSE),"")</f>
        <v/>
      </c>
      <c r="K27" s="268" t="str">
        <f>IFERROR(VLOOKUP(C27,' extreme Table'!$B$3:$T$95,11,FALSE),"")</f>
        <v/>
      </c>
      <c r="L27" s="269">
        <f t="shared" si="3"/>
        <v>0</v>
      </c>
      <c r="O27" s="263">
        <f t="shared" si="2"/>
        <v>8</v>
      </c>
      <c r="P27" s="270"/>
      <c r="Q27" s="266"/>
      <c r="R27" s="267" t="str">
        <f>IFERROR(VLOOKUP($P27,' Road Table'!$B$3:$T$92,15,FALSE),"")</f>
        <v/>
      </c>
      <c r="S27" s="267" t="str">
        <f>IFERROR(VLOOKUP($P27,' Road Table'!$B$3:$T$92,16,FALSE),"")</f>
        <v/>
      </c>
      <c r="T27" s="267" t="str">
        <f>IFERROR(VLOOKUP($P27,' fell Table'!$B$3:$T$76,15,FALSE),"")</f>
        <v/>
      </c>
      <c r="U27" s="267" t="str">
        <f>IFERROR(VLOOKUP(P27,' fell Table'!$B$3:$T$76,16,FALSE),"")</f>
        <v/>
      </c>
      <c r="V27" s="267" t="str">
        <f>IFERROR(VLOOKUP(P27,' xc Table'!$B$3:$T$115,13,FALSE),"")</f>
        <v/>
      </c>
      <c r="W27" s="268" t="str">
        <f>IFERROR(VLOOKUP(P27,' extreme Table'!$B$3:$T$95,11,FALSE),"")</f>
        <v/>
      </c>
      <c r="X27" s="269">
        <f t="shared" si="1"/>
        <v>0</v>
      </c>
    </row>
    <row r="28" spans="2:28" s="299" customFormat="1" ht="19.2" customHeight="1">
      <c r="B28" s="263">
        <f t="shared" si="4"/>
        <v>14</v>
      </c>
      <c r="C28" s="264"/>
      <c r="D28" s="265" t="s">
        <v>37</v>
      </c>
      <c r="E28" s="266"/>
      <c r="F28" s="267" t="str">
        <f>IFERROR(VLOOKUP($C28,' Road Table'!$B$3:$T$92,15,FALSE),"")</f>
        <v/>
      </c>
      <c r="G28" s="267" t="str">
        <f>IFERROR(VLOOKUP($C28,' Road Table'!$B$3:$T$92,16,FALSE),"")</f>
        <v/>
      </c>
      <c r="H28" s="267" t="str">
        <f>IFERROR(VLOOKUP($C28,' fell Table'!$B$3:$T$76,15,FALSE),"")</f>
        <v/>
      </c>
      <c r="I28" s="267" t="str">
        <f>IFERROR(VLOOKUP(C28,' fell Table'!$B$3:$T$76,16,FALSE),"")</f>
        <v/>
      </c>
      <c r="J28" s="267" t="str">
        <f>IFERROR(VLOOKUP(C28,' xc Table'!$B$3:$T$115,13,FALSE),"")</f>
        <v/>
      </c>
      <c r="K28" s="268" t="str">
        <f>IFERROR(VLOOKUP(C28,' extreme Table'!$B$3:$T$95,11,FALSE),"")</f>
        <v/>
      </c>
      <c r="L28" s="269">
        <f t="shared" si="3"/>
        <v>0</v>
      </c>
      <c r="O28" s="263">
        <f t="shared" si="2"/>
        <v>8</v>
      </c>
      <c r="P28" s="271"/>
      <c r="Q28" s="266"/>
      <c r="R28" s="267" t="str">
        <f>IFERROR(VLOOKUP($P28,' Road Table'!$B$3:$T$92,15,FALSE),"")</f>
        <v/>
      </c>
      <c r="S28" s="267" t="str">
        <f>IFERROR(VLOOKUP($P28,' Road Table'!$B$3:$T$92,16,FALSE),"")</f>
        <v/>
      </c>
      <c r="T28" s="267" t="str">
        <f>IFERROR(VLOOKUP($P28,' fell Table'!$B$3:$T$76,15,FALSE),"")</f>
        <v/>
      </c>
      <c r="U28" s="267" t="str">
        <f>IFERROR(VLOOKUP(P28,' fell Table'!$B$3:$T$76,16,FALSE),"")</f>
        <v/>
      </c>
      <c r="V28" s="267" t="str">
        <f>IFERROR(VLOOKUP(P28,' xc Table'!$B$3:$T$115,13,FALSE),"")</f>
        <v/>
      </c>
      <c r="W28" s="268" t="str">
        <f>IFERROR(VLOOKUP(P28,' extreme Table'!$B$3:$T$95,11,FALSE),"")</f>
        <v/>
      </c>
      <c r="X28" s="269">
        <f t="shared" si="1"/>
        <v>0</v>
      </c>
    </row>
    <row r="29" spans="2:28" s="299" customFormat="1" ht="19.2" customHeight="1">
      <c r="B29" s="263">
        <f t="shared" si="4"/>
        <v>14</v>
      </c>
      <c r="C29" s="264"/>
      <c r="D29" s="265" t="s">
        <v>37</v>
      </c>
      <c r="E29" s="266"/>
      <c r="F29" s="267" t="str">
        <f>IFERROR(VLOOKUP($C29,' Road Table'!$B$3:$T$92,15,FALSE),"")</f>
        <v/>
      </c>
      <c r="G29" s="267" t="str">
        <f>IFERROR(VLOOKUP($C29,' Road Table'!$B$3:$T$92,16,FALSE),"")</f>
        <v/>
      </c>
      <c r="H29" s="267" t="str">
        <f>IFERROR(VLOOKUP($C29,' fell Table'!$B$3:$T$76,15,FALSE),"")</f>
        <v/>
      </c>
      <c r="I29" s="267" t="str">
        <f>IFERROR(VLOOKUP(C29,' fell Table'!$B$3:$T$76,16,FALSE),"")</f>
        <v/>
      </c>
      <c r="J29" s="267" t="str">
        <f>IFERROR(VLOOKUP(C29,' xc Table'!$B$3:$T$115,13,FALSE),"")</f>
        <v/>
      </c>
      <c r="K29" s="268" t="str">
        <f>IFERROR(VLOOKUP(C29,' extreme Table'!$B$3:$T$95,11,FALSE),"")</f>
        <v/>
      </c>
      <c r="L29" s="269">
        <f t="shared" si="3"/>
        <v>0</v>
      </c>
      <c r="O29" s="263">
        <f t="shared" si="2"/>
        <v>8</v>
      </c>
      <c r="P29" s="311"/>
      <c r="Q29" s="266"/>
      <c r="R29" s="267" t="str">
        <f>IFERROR(VLOOKUP($P29,' Road Table'!$B$3:$T$92,15,FALSE),"")</f>
        <v/>
      </c>
      <c r="S29" s="267" t="str">
        <f>IFERROR(VLOOKUP($P29,' Road Table'!$B$3:$T$92,16,FALSE),"")</f>
        <v/>
      </c>
      <c r="T29" s="267" t="str">
        <f>IFERROR(VLOOKUP($P29,' fell Table'!$B$3:$T$76,15,FALSE),"")</f>
        <v/>
      </c>
      <c r="U29" s="267" t="str">
        <f>IFERROR(VLOOKUP(P29,' fell Table'!$B$3:$T$76,16,FALSE),"")</f>
        <v/>
      </c>
      <c r="V29" s="267" t="str">
        <f>IFERROR(VLOOKUP(P29,' xc Table'!$B$3:$T$115,13,FALSE),"")</f>
        <v/>
      </c>
      <c r="W29" s="268" t="str">
        <f>IFERROR(VLOOKUP(P29,' extreme Table'!$B$3:$T$95,11,FALSE),"")</f>
        <v/>
      </c>
      <c r="X29" s="269">
        <f t="shared" si="1"/>
        <v>0</v>
      </c>
    </row>
    <row r="30" spans="2:28" s="299" customFormat="1" ht="19.2" customHeight="1">
      <c r="B30" s="263">
        <f t="shared" si="4"/>
        <v>14</v>
      </c>
      <c r="C30" s="264"/>
      <c r="D30" s="265" t="s">
        <v>37</v>
      </c>
      <c r="E30" s="266"/>
      <c r="F30" s="267" t="str">
        <f>IFERROR(VLOOKUP($C30,' Road Table'!$B$3:$T$92,15,FALSE),"")</f>
        <v/>
      </c>
      <c r="G30" s="267" t="str">
        <f>IFERROR(VLOOKUP($C30,' Road Table'!$B$3:$T$92,16,FALSE),"")</f>
        <v/>
      </c>
      <c r="H30" s="267" t="str">
        <f>IFERROR(VLOOKUP($C30,' fell Table'!$B$3:$T$76,15,FALSE),"")</f>
        <v/>
      </c>
      <c r="I30" s="267" t="str">
        <f>IFERROR(VLOOKUP(C30,' fell Table'!$B$3:$T$76,16,FALSE),"")</f>
        <v/>
      </c>
      <c r="J30" s="267" t="str">
        <f>IFERROR(VLOOKUP(C30,' xc Table'!$B$3:$T$115,13,FALSE),"")</f>
        <v/>
      </c>
      <c r="K30" s="268" t="str">
        <f>IFERROR(VLOOKUP(C30,' extreme Table'!$B$3:$T$95,11,FALSE),"")</f>
        <v/>
      </c>
      <c r="L30" s="269">
        <f t="shared" si="3"/>
        <v>0</v>
      </c>
      <c r="O30" s="263">
        <f t="shared" si="2"/>
        <v>8</v>
      </c>
      <c r="P30" s="271"/>
      <c r="Q30" s="266"/>
      <c r="R30" s="267" t="str">
        <f>IFERROR(VLOOKUP($P30,' Road Table'!$B$3:$T$92,15,FALSE),"")</f>
        <v/>
      </c>
      <c r="S30" s="267" t="str">
        <f>IFERROR(VLOOKUP($P30,' Road Table'!$B$3:$T$92,16,FALSE),"")</f>
        <v/>
      </c>
      <c r="T30" s="267" t="str">
        <f>IFERROR(VLOOKUP($P30,' fell Table'!$B$3:$T$76,15,FALSE),"")</f>
        <v/>
      </c>
      <c r="U30" s="267" t="str">
        <f>IFERROR(VLOOKUP(P30,' fell Table'!$B$3:$T$76,16,FALSE),"")</f>
        <v/>
      </c>
      <c r="V30" s="267" t="str">
        <f>IFERROR(VLOOKUP(P30,' xc Table'!$B$3:$T$115,13,FALSE),"")</f>
        <v/>
      </c>
      <c r="W30" s="268" t="str">
        <f>IFERROR(VLOOKUP(P30,' extreme Table'!$B$3:$T$95,11,FALSE),"")</f>
        <v/>
      </c>
      <c r="X30" s="269">
        <f t="shared" si="1"/>
        <v>0</v>
      </c>
    </row>
    <row r="31" spans="2:28" s="299" customFormat="1" ht="19.2" customHeight="1">
      <c r="B31" s="263">
        <f t="shared" si="4"/>
        <v>14</v>
      </c>
      <c r="C31" s="264"/>
      <c r="D31" s="265" t="s">
        <v>37</v>
      </c>
      <c r="E31" s="266"/>
      <c r="F31" s="267" t="str">
        <f>IFERROR(VLOOKUP($C31,' Road Table'!$B$3:$T$92,15,FALSE),"")</f>
        <v/>
      </c>
      <c r="G31" s="267" t="str">
        <f>IFERROR(VLOOKUP($C31,' Road Table'!$B$3:$T$92,16,FALSE),"")</f>
        <v/>
      </c>
      <c r="H31" s="267" t="str">
        <f>IFERROR(VLOOKUP($C31,' fell Table'!$B$3:$T$76,15,FALSE),"")</f>
        <v/>
      </c>
      <c r="I31" s="267" t="str">
        <f>IFERROR(VLOOKUP(C31,' fell Table'!$B$3:$T$76,16,FALSE),"")</f>
        <v/>
      </c>
      <c r="J31" s="267" t="str">
        <f>IFERROR(VLOOKUP(C31,' xc Table'!$B$3:$T$115,13,FALSE),"")</f>
        <v/>
      </c>
      <c r="K31" s="268" t="str">
        <f>IFERROR(VLOOKUP(C31,' extreme Table'!$B$3:$T$95,11,FALSE),"")</f>
        <v/>
      </c>
      <c r="L31" s="269">
        <f t="shared" si="3"/>
        <v>0</v>
      </c>
      <c r="O31" s="263">
        <f t="shared" si="2"/>
        <v>8</v>
      </c>
      <c r="P31" s="271"/>
      <c r="Q31" s="266"/>
      <c r="R31" s="267" t="str">
        <f>IFERROR(VLOOKUP($P31,' Road Table'!$B$3:$T$92,15,FALSE),"")</f>
        <v/>
      </c>
      <c r="S31" s="267" t="str">
        <f>IFERROR(VLOOKUP($P31,' Road Table'!$B$3:$T$92,16,FALSE),"")</f>
        <v/>
      </c>
      <c r="T31" s="267" t="str">
        <f>IFERROR(VLOOKUP($P31,' fell Table'!$B$3:$T$76,15,FALSE),"")</f>
        <v/>
      </c>
      <c r="U31" s="267" t="str">
        <f>IFERROR(VLOOKUP(P31,' fell Table'!$B$3:$T$76,16,FALSE),"")</f>
        <v/>
      </c>
      <c r="V31" s="267" t="str">
        <f>IFERROR(VLOOKUP(P31,' xc Table'!$B$3:$T$115,13,FALSE),"")</f>
        <v/>
      </c>
      <c r="W31" s="268" t="str">
        <f>IFERROR(VLOOKUP(P31,' extreme Table'!$B$3:$T$95,11,FALSE),"")</f>
        <v/>
      </c>
      <c r="X31" s="269">
        <f t="shared" si="1"/>
        <v>0</v>
      </c>
    </row>
    <row r="32" spans="2:28" s="299" customFormat="1" ht="19.2" customHeight="1">
      <c r="B32" s="263">
        <f t="shared" si="4"/>
        <v>14</v>
      </c>
      <c r="C32" s="264"/>
      <c r="D32" s="265" t="s">
        <v>37</v>
      </c>
      <c r="E32" s="266"/>
      <c r="F32" s="267" t="str">
        <f>IFERROR(VLOOKUP($C32,' Road Table'!$B$3:$T$92,15,FALSE),"")</f>
        <v/>
      </c>
      <c r="G32" s="267" t="str">
        <f>IFERROR(VLOOKUP($C32,' Road Table'!$B$3:$T$92,16,FALSE),"")</f>
        <v/>
      </c>
      <c r="H32" s="267" t="str">
        <f>IFERROR(VLOOKUP($C32,' fell Table'!$B$3:$T$76,15,FALSE),"")</f>
        <v/>
      </c>
      <c r="I32" s="267" t="str">
        <f>IFERROR(VLOOKUP(C32,' fell Table'!$B$3:$T$76,16,FALSE),"")</f>
        <v/>
      </c>
      <c r="J32" s="267" t="str">
        <f>IFERROR(VLOOKUP(C32,' xc Table'!$B$3:$T$115,13,FALSE),"")</f>
        <v/>
      </c>
      <c r="K32" s="268" t="str">
        <f>IFERROR(VLOOKUP(C32,' extreme Table'!$B$3:$T$95,11,FALSE),"")</f>
        <v/>
      </c>
      <c r="L32" s="269">
        <f t="shared" si="3"/>
        <v>0</v>
      </c>
      <c r="O32" s="263">
        <f t="shared" si="2"/>
        <v>8</v>
      </c>
      <c r="P32" s="264"/>
      <c r="Q32" s="266"/>
      <c r="R32" s="267" t="str">
        <f>IFERROR(VLOOKUP($P32,' Road Table'!$B$3:$T$92,15,FALSE),"")</f>
        <v/>
      </c>
      <c r="S32" s="267" t="str">
        <f>IFERROR(VLOOKUP($P32,' Road Table'!$B$3:$T$92,16,FALSE),"")</f>
        <v/>
      </c>
      <c r="T32" s="267" t="str">
        <f>IFERROR(VLOOKUP($P32,' fell Table'!$B$3:$T$76,15,FALSE),"")</f>
        <v/>
      </c>
      <c r="U32" s="267" t="str">
        <f>IFERROR(VLOOKUP(P32,' fell Table'!$B$3:$T$76,16,FALSE),"")</f>
        <v/>
      </c>
      <c r="V32" s="267" t="str">
        <f>IFERROR(VLOOKUP(P32,' xc Table'!$B$3:$T$115,13,FALSE),"")</f>
        <v/>
      </c>
      <c r="W32" s="268" t="str">
        <f>IFERROR(VLOOKUP(P32,' extreme Table'!$B$3:$T$95,11,FALSE),"")</f>
        <v/>
      </c>
      <c r="X32" s="269">
        <f t="shared" si="1"/>
        <v>0</v>
      </c>
    </row>
    <row r="33" spans="2:24" s="299" customFormat="1" ht="19.2" customHeight="1">
      <c r="B33" s="263">
        <f t="shared" si="4"/>
        <v>14</v>
      </c>
      <c r="C33" s="264"/>
      <c r="D33" s="265" t="s">
        <v>37</v>
      </c>
      <c r="E33" s="266"/>
      <c r="F33" s="267" t="str">
        <f>IFERROR(VLOOKUP($C33,' Road Table'!$B$3:$T$92,15,FALSE),"")</f>
        <v/>
      </c>
      <c r="G33" s="267" t="str">
        <f>IFERROR(VLOOKUP($C33,' Road Table'!$B$3:$T$92,16,FALSE),"")</f>
        <v/>
      </c>
      <c r="H33" s="267" t="str">
        <f>IFERROR(VLOOKUP($C33,' fell Table'!$B$3:$T$76,15,FALSE),"")</f>
        <v/>
      </c>
      <c r="I33" s="267" t="str">
        <f>IFERROR(VLOOKUP(C33,' fell Table'!$B$3:$T$76,16,FALSE),"")</f>
        <v/>
      </c>
      <c r="J33" s="267" t="str">
        <f>IFERROR(VLOOKUP(C33,' xc Table'!$B$3:$T$115,13,FALSE),"")</f>
        <v/>
      </c>
      <c r="K33" s="268" t="str">
        <f>IFERROR(VLOOKUP(C33,' extreme Table'!$B$3:$T$95,11,FALSE),"")</f>
        <v/>
      </c>
      <c r="L33" s="269">
        <f t="shared" si="3"/>
        <v>0</v>
      </c>
      <c r="O33" s="263">
        <f t="shared" si="2"/>
        <v>8</v>
      </c>
      <c r="P33" s="310"/>
      <c r="Q33" s="266"/>
      <c r="R33" s="267" t="str">
        <f>IFERROR(VLOOKUP($P33,' Road Table'!$B$3:$T$92,15,FALSE),"")</f>
        <v/>
      </c>
      <c r="S33" s="267" t="str">
        <f>IFERROR(VLOOKUP($P33,' Road Table'!$B$3:$T$92,16,FALSE),"")</f>
        <v/>
      </c>
      <c r="T33" s="267" t="str">
        <f>IFERROR(VLOOKUP($P33,' fell Table'!$B$3:$T$76,15,FALSE),"")</f>
        <v/>
      </c>
      <c r="U33" s="267" t="str">
        <f>IFERROR(VLOOKUP(P33,' fell Table'!$B$3:$T$76,16,FALSE),"")</f>
        <v/>
      </c>
      <c r="V33" s="267" t="str">
        <f>IFERROR(VLOOKUP(P33,' xc Table'!$B$3:$T$115,13,FALSE),"")</f>
        <v/>
      </c>
      <c r="W33" s="268" t="str">
        <f>IFERROR(VLOOKUP(P33,' extreme Table'!$B$3:$T$95,11,FALSE),"")</f>
        <v/>
      </c>
      <c r="X33" s="269">
        <f t="shared" si="1"/>
        <v>0</v>
      </c>
    </row>
    <row r="34" spans="2:24" s="299" customFormat="1" ht="19.2" customHeight="1">
      <c r="B34" s="263">
        <f t="shared" si="4"/>
        <v>14</v>
      </c>
      <c r="C34" s="264"/>
      <c r="D34" s="265" t="s">
        <v>37</v>
      </c>
      <c r="E34" s="266"/>
      <c r="F34" s="267" t="str">
        <f>IFERROR(VLOOKUP($C34,' Road Table'!$B$3:$T$92,15,FALSE),"")</f>
        <v/>
      </c>
      <c r="G34" s="267" t="str">
        <f>IFERROR(VLOOKUP($C34,' Road Table'!$B$3:$T$92,16,FALSE),"")</f>
        <v/>
      </c>
      <c r="H34" s="267" t="str">
        <f>IFERROR(VLOOKUP($C34,' fell Table'!$B$3:$T$76,15,FALSE),"")</f>
        <v/>
      </c>
      <c r="I34" s="267" t="str">
        <f>IFERROR(VLOOKUP(C34,' fell Table'!$B$3:$T$76,16,FALSE),"")</f>
        <v/>
      </c>
      <c r="J34" s="267" t="str">
        <f>IFERROR(VLOOKUP(C34,' xc Table'!$B$3:$T$115,13,FALSE),"")</f>
        <v/>
      </c>
      <c r="K34" s="268" t="str">
        <f>IFERROR(VLOOKUP(C34,' extreme Table'!$B$3:$T$95,11,FALSE),"")</f>
        <v/>
      </c>
      <c r="L34" s="269">
        <f t="shared" si="3"/>
        <v>0</v>
      </c>
      <c r="O34" s="263">
        <f t="shared" si="2"/>
        <v>8</v>
      </c>
      <c r="P34" s="271"/>
      <c r="Q34" s="266"/>
      <c r="R34" s="267" t="str">
        <f>IFERROR(VLOOKUP($P34,' Road Table'!$B$3:$T$92,15,FALSE),"")</f>
        <v/>
      </c>
      <c r="S34" s="267" t="str">
        <f>IFERROR(VLOOKUP($P34,' Road Table'!$B$3:$T$92,16,FALSE),"")</f>
        <v/>
      </c>
      <c r="T34" s="267" t="str">
        <f>IFERROR(VLOOKUP($P34,' fell Table'!$B$3:$T$76,15,FALSE),"")</f>
        <v/>
      </c>
      <c r="U34" s="267" t="str">
        <f>IFERROR(VLOOKUP(P34,' fell Table'!$B$3:$T$76,16,FALSE),"")</f>
        <v/>
      </c>
      <c r="V34" s="267" t="str">
        <f>IFERROR(VLOOKUP(P34,' xc Table'!$B$3:$T$115,13,FALSE),"")</f>
        <v/>
      </c>
      <c r="W34" s="268" t="str">
        <f>IFERROR(VLOOKUP(P34,' extreme Table'!$B$3:$T$95,11,FALSE),"")</f>
        <v/>
      </c>
      <c r="X34" s="269">
        <f t="shared" si="1"/>
        <v>0</v>
      </c>
    </row>
    <row r="35" spans="2:24" s="299" customFormat="1" ht="19.2" customHeight="1">
      <c r="B35" s="263">
        <f t="shared" si="4"/>
        <v>14</v>
      </c>
      <c r="C35" s="264"/>
      <c r="D35" s="265" t="s">
        <v>37</v>
      </c>
      <c r="E35" s="266"/>
      <c r="F35" s="267" t="str">
        <f>IFERROR(VLOOKUP($C35,' Road Table'!$B$3:$T$92,15,FALSE),"")</f>
        <v/>
      </c>
      <c r="G35" s="267" t="str">
        <f>IFERROR(VLOOKUP($C35,' Road Table'!$B$3:$T$92,16,FALSE),"")</f>
        <v/>
      </c>
      <c r="H35" s="267" t="str">
        <f>IFERROR(VLOOKUP($C35,' fell Table'!$B$3:$T$76,15,FALSE),"")</f>
        <v/>
      </c>
      <c r="I35" s="267" t="str">
        <f>IFERROR(VLOOKUP(C35,' fell Table'!$B$3:$T$76,16,FALSE),"")</f>
        <v/>
      </c>
      <c r="J35" s="267" t="str">
        <f>IFERROR(VLOOKUP(C35,' xc Table'!$B$3:$T$115,13,FALSE),"")</f>
        <v/>
      </c>
      <c r="K35" s="268" t="str">
        <f>IFERROR(VLOOKUP(C35,' extreme Table'!$B$3:$T$95,11,FALSE),"")</f>
        <v/>
      </c>
      <c r="L35" s="269">
        <f t="shared" si="3"/>
        <v>0</v>
      </c>
      <c r="O35" s="263">
        <f t="shared" si="2"/>
        <v>8</v>
      </c>
      <c r="P35" s="265"/>
      <c r="Q35" s="266"/>
      <c r="R35" s="267" t="str">
        <f>IFERROR(VLOOKUP($P35,' Road Table'!$B$3:$T$92,15,FALSE),"")</f>
        <v/>
      </c>
      <c r="S35" s="267" t="str">
        <f>IFERROR(VLOOKUP($P35,' Road Table'!$B$3:$T$92,16,FALSE),"")</f>
        <v/>
      </c>
      <c r="T35" s="267" t="str">
        <f>IFERROR(VLOOKUP($P35,' fell Table'!$B$3:$T$76,15,FALSE),"")</f>
        <v/>
      </c>
      <c r="U35" s="267" t="str">
        <f>IFERROR(VLOOKUP(P35,' fell Table'!$B$3:$T$76,16,FALSE),"")</f>
        <v/>
      </c>
      <c r="V35" s="267" t="str">
        <f>IFERROR(VLOOKUP(P35,' xc Table'!$B$3:$T$115,13,FALSE),"")</f>
        <v/>
      </c>
      <c r="W35" s="268" t="str">
        <f>IFERROR(VLOOKUP(P35,' extreme Table'!$B$3:$T$95,11,FALSE),"")</f>
        <v/>
      </c>
      <c r="X35" s="269">
        <f t="shared" si="1"/>
        <v>0</v>
      </c>
    </row>
    <row r="36" spans="2:24" s="299" customFormat="1" ht="19.2" customHeight="1">
      <c r="B36" s="263">
        <f t="shared" si="4"/>
        <v>14</v>
      </c>
      <c r="C36" s="264"/>
      <c r="D36" s="265" t="s">
        <v>37</v>
      </c>
      <c r="E36" s="266"/>
      <c r="F36" s="267" t="str">
        <f>IFERROR(VLOOKUP($C36,' Road Table'!$B$3:$T$92,15,FALSE),"")</f>
        <v/>
      </c>
      <c r="G36" s="267" t="str">
        <f>IFERROR(VLOOKUP($C36,' Road Table'!$B$3:$T$92,16,FALSE),"")</f>
        <v/>
      </c>
      <c r="H36" s="267" t="str">
        <f>IFERROR(VLOOKUP($C36,' fell Table'!$B$3:$T$76,15,FALSE),"")</f>
        <v/>
      </c>
      <c r="I36" s="267" t="str">
        <f>IFERROR(VLOOKUP(C36,' fell Table'!$B$3:$T$76,16,FALSE),"")</f>
        <v/>
      </c>
      <c r="J36" s="267" t="str">
        <f>IFERROR(VLOOKUP(C36,' xc Table'!$B$3:$T$115,13,FALSE),"")</f>
        <v/>
      </c>
      <c r="K36" s="268" t="str">
        <f>IFERROR(VLOOKUP(C36,' extreme Table'!$B$3:$T$95,11,FALSE),"")</f>
        <v/>
      </c>
      <c r="L36" s="269">
        <f t="shared" si="3"/>
        <v>0</v>
      </c>
      <c r="O36" s="263">
        <f t="shared" si="2"/>
        <v>8</v>
      </c>
      <c r="P36" s="265"/>
      <c r="Q36" s="266"/>
      <c r="R36" s="267" t="str">
        <f>IFERROR(VLOOKUP($P36,' Road Table'!$B$3:$T$92,15,FALSE),"")</f>
        <v/>
      </c>
      <c r="S36" s="267" t="str">
        <f>IFERROR(VLOOKUP($P36,' Road Table'!$B$3:$T$92,16,FALSE),"")</f>
        <v/>
      </c>
      <c r="T36" s="267" t="str">
        <f>IFERROR(VLOOKUP($P36,' fell Table'!$B$3:$T$76,15,FALSE),"")</f>
        <v/>
      </c>
      <c r="U36" s="267" t="str">
        <f>IFERROR(VLOOKUP(P36,' fell Table'!$B$3:$T$76,16,FALSE),"")</f>
        <v/>
      </c>
      <c r="V36" s="267" t="str">
        <f>IFERROR(VLOOKUP(P36,' xc Table'!$B$3:$T$115,13,FALSE),"")</f>
        <v/>
      </c>
      <c r="W36" s="268" t="str">
        <f>IFERROR(VLOOKUP(P36,' extreme Table'!$B$3:$T$95,11,FALSE),"")</f>
        <v/>
      </c>
      <c r="X36" s="269">
        <f t="shared" si="1"/>
        <v>0</v>
      </c>
    </row>
    <row r="37" spans="2:24" s="299" customFormat="1" ht="19.2" customHeight="1" thickBot="1">
      <c r="B37" s="263">
        <f t="shared" si="4"/>
        <v>14</v>
      </c>
      <c r="C37" s="264"/>
      <c r="D37" s="265" t="s">
        <v>37</v>
      </c>
      <c r="E37" s="266"/>
      <c r="F37" s="267" t="str">
        <f>IFERROR(VLOOKUP($C37,' Road Table'!$B$3:$T$92,15,FALSE),"")</f>
        <v/>
      </c>
      <c r="G37" s="267" t="str">
        <f>IFERROR(VLOOKUP($C37,' Road Table'!$B$3:$T$92,16,FALSE),"")</f>
        <v/>
      </c>
      <c r="H37" s="267" t="str">
        <f>IFERROR(VLOOKUP($C37,' fell Table'!$B$3:$T$76,15,FALSE),"")</f>
        <v/>
      </c>
      <c r="I37" s="267" t="str">
        <f>IFERROR(VLOOKUP(C37,' fell Table'!$B$3:$T$76,16,FALSE),"")</f>
        <v/>
      </c>
      <c r="J37" s="267" t="str">
        <f>IFERROR(VLOOKUP(C37,' xc Table'!$B$3:$T$115,13,FALSE),"")</f>
        <v/>
      </c>
      <c r="K37" s="268" t="str">
        <f>IFERROR(VLOOKUP(C37,' extreme Table'!$B$3:$T$95,11,FALSE),"")</f>
        <v/>
      </c>
      <c r="L37" s="269">
        <f t="shared" si="3"/>
        <v>0</v>
      </c>
      <c r="O37" s="272">
        <f t="shared" si="2"/>
        <v>8</v>
      </c>
      <c r="P37" s="273"/>
      <c r="Q37" s="275"/>
      <c r="R37" s="276" t="str">
        <f>IFERROR(VLOOKUP($P37,' Road Table'!$B$3:$T$92,15,FALSE),"")</f>
        <v/>
      </c>
      <c r="S37" s="276" t="str">
        <f>IFERROR(VLOOKUP($P37,' Road Table'!$B$3:$T$92,16,FALSE),"")</f>
        <v/>
      </c>
      <c r="T37" s="276" t="str">
        <f>IFERROR(VLOOKUP($P37,' fell Table'!$B$3:$T$76,15,FALSE),"")</f>
        <v/>
      </c>
      <c r="U37" s="276" t="str">
        <f>IFERROR(VLOOKUP(P37,' fell Table'!$B$3:$T$76,16,FALSE),"")</f>
        <v/>
      </c>
      <c r="V37" s="276" t="str">
        <f>IFERROR(VLOOKUP(P37,' xc Table'!$B$3:$T$115,13,FALSE),"")</f>
        <v/>
      </c>
      <c r="W37" s="277" t="str">
        <f>IFERROR(VLOOKUP(P37,' extreme Table'!$B$3:$T$95,11,FALSE),"")</f>
        <v/>
      </c>
      <c r="X37" s="278">
        <f t="shared" si="1"/>
        <v>0</v>
      </c>
    </row>
    <row r="38" spans="2:24" s="299" customFormat="1" ht="19.2" customHeight="1">
      <c r="B38" s="263">
        <f t="shared" si="4"/>
        <v>14</v>
      </c>
      <c r="C38" s="264"/>
      <c r="D38" s="265" t="s">
        <v>37</v>
      </c>
      <c r="E38" s="266"/>
      <c r="F38" s="267" t="str">
        <f>IFERROR(VLOOKUP($C38,' Road Table'!$B$3:$T$92,15,FALSE),"")</f>
        <v/>
      </c>
      <c r="G38" s="267" t="str">
        <f>IFERROR(VLOOKUP($C38,' Road Table'!$B$3:$T$92,16,FALSE),"")</f>
        <v/>
      </c>
      <c r="H38" s="267" t="str">
        <f>IFERROR(VLOOKUP($C38,' fell Table'!$B$3:$T$76,15,FALSE),"")</f>
        <v/>
      </c>
      <c r="I38" s="267" t="str">
        <f>IFERROR(VLOOKUP(C38,' fell Table'!$B$3:$T$76,16,FALSE),"")</f>
        <v/>
      </c>
      <c r="J38" s="267" t="str">
        <f>IFERROR(VLOOKUP(C38,' xc Table'!$B$3:$T$115,13,FALSE),"")</f>
        <v/>
      </c>
      <c r="K38" s="268" t="str">
        <f>IFERROR(VLOOKUP(C38,' extreme Table'!$B$3:$T$95,11,FALSE),"")</f>
        <v/>
      </c>
      <c r="L38" s="269">
        <f t="shared" si="3"/>
        <v>0</v>
      </c>
    </row>
    <row r="39" spans="2:24" s="299" customFormat="1" ht="19.2" customHeight="1">
      <c r="B39" s="263">
        <f t="shared" si="4"/>
        <v>14</v>
      </c>
      <c r="C39" s="264"/>
      <c r="D39" s="265" t="s">
        <v>37</v>
      </c>
      <c r="E39" s="266"/>
      <c r="F39" s="267" t="str">
        <f>IFERROR(VLOOKUP($C39,' Road Table'!$B$3:$T$92,15,FALSE),"")</f>
        <v/>
      </c>
      <c r="G39" s="267" t="str">
        <f>IFERROR(VLOOKUP($C39,' Road Table'!$B$3:$T$92,16,FALSE),"")</f>
        <v/>
      </c>
      <c r="H39" s="267" t="str">
        <f>IFERROR(VLOOKUP($C39,' fell Table'!$B$3:$T$76,15,FALSE),"")</f>
        <v/>
      </c>
      <c r="I39" s="267" t="str">
        <f>IFERROR(VLOOKUP(C39,' fell Table'!$B$3:$T$76,16,FALSE),"")</f>
        <v/>
      </c>
      <c r="J39" s="267" t="str">
        <f>IFERROR(VLOOKUP(C39,' xc Table'!$B$3:$T$115,13,FALSE),"")</f>
        <v/>
      </c>
      <c r="K39" s="268" t="str">
        <f>IFERROR(VLOOKUP(C39,' extreme Table'!$B$3:$T$95,11,FALSE),"")</f>
        <v/>
      </c>
      <c r="L39" s="269">
        <f t="shared" si="3"/>
        <v>0</v>
      </c>
    </row>
    <row r="40" spans="2:24" s="299" customFormat="1" ht="19.2" customHeight="1">
      <c r="B40" s="263">
        <f t="shared" ref="B40:B59" si="5">RANK(L40,$L$8:$L$59,0)</f>
        <v>14</v>
      </c>
      <c r="C40" s="264"/>
      <c r="D40" s="265" t="s">
        <v>37</v>
      </c>
      <c r="E40" s="266"/>
      <c r="F40" s="267" t="str">
        <f>IFERROR(VLOOKUP($C40,' Road Table'!$B$3:$T$92,15,FALSE),"")</f>
        <v/>
      </c>
      <c r="G40" s="267" t="str">
        <f>IFERROR(VLOOKUP($C40,' Road Table'!$B$3:$T$92,16,FALSE),"")</f>
        <v/>
      </c>
      <c r="H40" s="267" t="str">
        <f>IFERROR(VLOOKUP($C40,' fell Table'!$B$3:$T$76,15,FALSE),"")</f>
        <v/>
      </c>
      <c r="I40" s="267" t="str">
        <f>IFERROR(VLOOKUP(C40,' fell Table'!$B$3:$T$76,16,FALSE),"")</f>
        <v/>
      </c>
      <c r="J40" s="267" t="str">
        <f>IFERROR(VLOOKUP(C40,' xc Table'!$B$3:$T$115,13,FALSE),"")</f>
        <v/>
      </c>
      <c r="K40" s="268" t="str">
        <f>IFERROR(VLOOKUP(C40,' extreme Table'!$B$3:$T$95,11,FALSE),"")</f>
        <v/>
      </c>
      <c r="L40" s="269">
        <f t="shared" ref="L40:L59" si="6">SUM(F40:I40)+MAX(J40:K40)</f>
        <v>0</v>
      </c>
    </row>
    <row r="41" spans="2:24" s="299" customFormat="1" ht="19.2" customHeight="1">
      <c r="B41" s="263">
        <f t="shared" si="5"/>
        <v>14</v>
      </c>
      <c r="C41" s="264"/>
      <c r="D41" s="265" t="s">
        <v>37</v>
      </c>
      <c r="E41" s="266"/>
      <c r="F41" s="267" t="str">
        <f>IFERROR(VLOOKUP($C41,' Road Table'!$B$3:$T$92,15,FALSE),"")</f>
        <v/>
      </c>
      <c r="G41" s="267" t="str">
        <f>IFERROR(VLOOKUP($C41,' Road Table'!$B$3:$T$92,16,FALSE),"")</f>
        <v/>
      </c>
      <c r="H41" s="267" t="str">
        <f>IFERROR(VLOOKUP($C41,' fell Table'!$B$3:$T$76,15,FALSE),"")</f>
        <v/>
      </c>
      <c r="I41" s="267" t="str">
        <f>IFERROR(VLOOKUP(C41,' fell Table'!$B$3:$T$76,16,FALSE),"")</f>
        <v/>
      </c>
      <c r="J41" s="267" t="str">
        <f>IFERROR(VLOOKUP(C41,' xc Table'!$B$3:$T$115,13,FALSE),"")</f>
        <v/>
      </c>
      <c r="K41" s="268" t="str">
        <f>IFERROR(VLOOKUP(C41,' extreme Table'!$B$3:$T$95,11,FALSE),"")</f>
        <v/>
      </c>
      <c r="L41" s="269">
        <f t="shared" si="6"/>
        <v>0</v>
      </c>
    </row>
    <row r="42" spans="2:24" s="299" customFormat="1" ht="19.2" customHeight="1">
      <c r="B42" s="263">
        <f t="shared" si="5"/>
        <v>14</v>
      </c>
      <c r="C42" s="264"/>
      <c r="D42" s="265" t="s">
        <v>37</v>
      </c>
      <c r="E42" s="266"/>
      <c r="F42" s="267" t="str">
        <f>IFERROR(VLOOKUP($C42,' Road Table'!$B$3:$T$92,15,FALSE),"")</f>
        <v/>
      </c>
      <c r="G42" s="267" t="str">
        <f>IFERROR(VLOOKUP($C42,' Road Table'!$B$3:$T$92,16,FALSE),"")</f>
        <v/>
      </c>
      <c r="H42" s="267" t="str">
        <f>IFERROR(VLOOKUP($C42,' fell Table'!$B$3:$T$76,15,FALSE),"")</f>
        <v/>
      </c>
      <c r="I42" s="267" t="str">
        <f>IFERROR(VLOOKUP(C42,' fell Table'!$B$3:$T$76,16,FALSE),"")</f>
        <v/>
      </c>
      <c r="J42" s="267" t="str">
        <f>IFERROR(VLOOKUP(C42,' xc Table'!$B$3:$T$115,13,FALSE),"")</f>
        <v/>
      </c>
      <c r="K42" s="268" t="str">
        <f>IFERROR(VLOOKUP(C42,' extreme Table'!$B$3:$T$95,11,FALSE),"")</f>
        <v/>
      </c>
      <c r="L42" s="269">
        <f t="shared" si="6"/>
        <v>0</v>
      </c>
    </row>
    <row r="43" spans="2:24" s="299" customFormat="1" ht="19.2" customHeight="1">
      <c r="B43" s="263">
        <f t="shared" si="5"/>
        <v>14</v>
      </c>
      <c r="C43" s="264"/>
      <c r="D43" s="265" t="s">
        <v>37</v>
      </c>
      <c r="E43" s="266"/>
      <c r="F43" s="267" t="str">
        <f>IFERROR(VLOOKUP($C43,' Road Table'!$B$3:$T$92,15,FALSE),"")</f>
        <v/>
      </c>
      <c r="G43" s="267" t="str">
        <f>IFERROR(VLOOKUP($C43,' Road Table'!$B$3:$T$92,16,FALSE),"")</f>
        <v/>
      </c>
      <c r="H43" s="267" t="str">
        <f>IFERROR(VLOOKUP($C43,' fell Table'!$B$3:$T$76,15,FALSE),"")</f>
        <v/>
      </c>
      <c r="I43" s="267" t="str">
        <f>IFERROR(VLOOKUP(C43,' fell Table'!$B$3:$T$76,16,FALSE),"")</f>
        <v/>
      </c>
      <c r="J43" s="267" t="str">
        <f>IFERROR(VLOOKUP(C43,' xc Table'!$B$3:$T$115,13,FALSE),"")</f>
        <v/>
      </c>
      <c r="K43" s="268" t="str">
        <f>IFERROR(VLOOKUP(C43,' extreme Table'!$B$3:$T$95,11,FALSE),"")</f>
        <v/>
      </c>
      <c r="L43" s="269">
        <f t="shared" si="6"/>
        <v>0</v>
      </c>
    </row>
    <row r="44" spans="2:24" s="299" customFormat="1" ht="19.2" customHeight="1">
      <c r="B44" s="263">
        <f t="shared" si="5"/>
        <v>14</v>
      </c>
      <c r="C44" s="264"/>
      <c r="D44" s="265" t="s">
        <v>37</v>
      </c>
      <c r="E44" s="266"/>
      <c r="F44" s="267" t="str">
        <f>IFERROR(VLOOKUP($C44,' Road Table'!$B$3:$T$92,15,FALSE),"")</f>
        <v/>
      </c>
      <c r="G44" s="267" t="str">
        <f>IFERROR(VLOOKUP($C44,' Road Table'!$B$3:$T$92,16,FALSE),"")</f>
        <v/>
      </c>
      <c r="H44" s="267" t="str">
        <f>IFERROR(VLOOKUP($C44,' fell Table'!$B$3:$T$76,15,FALSE),"")</f>
        <v/>
      </c>
      <c r="I44" s="267" t="str">
        <f>IFERROR(VLOOKUP(C44,' fell Table'!$B$3:$T$76,16,FALSE),"")</f>
        <v/>
      </c>
      <c r="J44" s="267" t="str">
        <f>IFERROR(VLOOKUP(C44,' xc Table'!$B$3:$T$115,13,FALSE),"")</f>
        <v/>
      </c>
      <c r="K44" s="268" t="str">
        <f>IFERROR(VLOOKUP(C44,' extreme Table'!$B$3:$T$95,11,FALSE),"")</f>
        <v/>
      </c>
      <c r="L44" s="269">
        <f t="shared" si="6"/>
        <v>0</v>
      </c>
    </row>
    <row r="45" spans="2:24" s="299" customFormat="1" ht="19.2" customHeight="1">
      <c r="B45" s="263">
        <f t="shared" si="5"/>
        <v>14</v>
      </c>
      <c r="C45" s="264"/>
      <c r="D45" s="265" t="s">
        <v>37</v>
      </c>
      <c r="E45" s="266"/>
      <c r="F45" s="267" t="str">
        <f>IFERROR(VLOOKUP($C45,' Road Table'!$B$3:$T$92,15,FALSE),"")</f>
        <v/>
      </c>
      <c r="G45" s="267" t="str">
        <f>IFERROR(VLOOKUP($C45,' Road Table'!$B$3:$T$92,16,FALSE),"")</f>
        <v/>
      </c>
      <c r="H45" s="267" t="str">
        <f>IFERROR(VLOOKUP($C45,' fell Table'!$B$3:$T$76,15,FALSE),"")</f>
        <v/>
      </c>
      <c r="I45" s="267" t="str">
        <f>IFERROR(VLOOKUP(C45,' fell Table'!$B$3:$T$76,16,FALSE),"")</f>
        <v/>
      </c>
      <c r="J45" s="267" t="str">
        <f>IFERROR(VLOOKUP(C45,' xc Table'!$B$3:$T$115,13,FALSE),"")</f>
        <v/>
      </c>
      <c r="K45" s="268" t="str">
        <f>IFERROR(VLOOKUP(C45,' extreme Table'!$B$3:$T$95,11,FALSE),"")</f>
        <v/>
      </c>
      <c r="L45" s="269">
        <f t="shared" si="6"/>
        <v>0</v>
      </c>
    </row>
    <row r="46" spans="2:24" s="299" customFormat="1" ht="19.2" customHeight="1">
      <c r="B46" s="263">
        <f t="shared" si="5"/>
        <v>14</v>
      </c>
      <c r="C46" s="264"/>
      <c r="D46" s="265" t="s">
        <v>37</v>
      </c>
      <c r="E46" s="266"/>
      <c r="F46" s="267" t="str">
        <f>IFERROR(VLOOKUP($C46,' Road Table'!$B$3:$T$92,15,FALSE),"")</f>
        <v/>
      </c>
      <c r="G46" s="267" t="str">
        <f>IFERROR(VLOOKUP($C46,' Road Table'!$B$3:$T$92,16,FALSE),"")</f>
        <v/>
      </c>
      <c r="H46" s="267" t="str">
        <f>IFERROR(VLOOKUP($C46,' fell Table'!$B$3:$T$76,15,FALSE),"")</f>
        <v/>
      </c>
      <c r="I46" s="267" t="str">
        <f>IFERROR(VLOOKUP(C46,' fell Table'!$B$3:$T$76,16,FALSE),"")</f>
        <v/>
      </c>
      <c r="J46" s="267" t="str">
        <f>IFERROR(VLOOKUP(C46,' xc Table'!$B$3:$T$115,13,FALSE),"")</f>
        <v/>
      </c>
      <c r="K46" s="268" t="str">
        <f>IFERROR(VLOOKUP(C46,' extreme Table'!$B$3:$T$95,11,FALSE),"")</f>
        <v/>
      </c>
      <c r="L46" s="269">
        <f t="shared" si="6"/>
        <v>0</v>
      </c>
    </row>
    <row r="47" spans="2:24" s="299" customFormat="1" ht="19.2" customHeight="1">
      <c r="B47" s="263">
        <f t="shared" si="5"/>
        <v>14</v>
      </c>
      <c r="C47" s="264"/>
      <c r="D47" s="265" t="s">
        <v>37</v>
      </c>
      <c r="E47" s="266"/>
      <c r="F47" s="267" t="str">
        <f>IFERROR(VLOOKUP($C47,' Road Table'!$B$3:$T$92,15,FALSE),"")</f>
        <v/>
      </c>
      <c r="G47" s="267" t="str">
        <f>IFERROR(VLOOKUP($C47,' Road Table'!$B$3:$T$92,16,FALSE),"")</f>
        <v/>
      </c>
      <c r="H47" s="267" t="str">
        <f>IFERROR(VLOOKUP($C47,' fell Table'!$B$3:$T$76,15,FALSE),"")</f>
        <v/>
      </c>
      <c r="I47" s="267" t="str">
        <f>IFERROR(VLOOKUP(C47,' fell Table'!$B$3:$T$76,16,FALSE),"")</f>
        <v/>
      </c>
      <c r="J47" s="267" t="str">
        <f>IFERROR(VLOOKUP(C47,' xc Table'!$B$3:$T$115,13,FALSE),"")</f>
        <v/>
      </c>
      <c r="K47" s="268" t="str">
        <f>IFERROR(VLOOKUP(C47,' extreme Table'!$B$3:$T$95,11,FALSE),"")</f>
        <v/>
      </c>
      <c r="L47" s="269">
        <f t="shared" si="6"/>
        <v>0</v>
      </c>
    </row>
    <row r="48" spans="2:24" s="299" customFormat="1" ht="19.2" customHeight="1">
      <c r="B48" s="263">
        <f t="shared" si="5"/>
        <v>14</v>
      </c>
      <c r="C48" s="264"/>
      <c r="D48" s="265" t="s">
        <v>37</v>
      </c>
      <c r="E48" s="266"/>
      <c r="F48" s="267" t="str">
        <f>IFERROR(VLOOKUP($C48,' Road Table'!$B$3:$T$92,15,FALSE),"")</f>
        <v/>
      </c>
      <c r="G48" s="267" t="str">
        <f>IFERROR(VLOOKUP($C48,' Road Table'!$B$3:$T$92,16,FALSE),"")</f>
        <v/>
      </c>
      <c r="H48" s="267" t="str">
        <f>IFERROR(VLOOKUP($C48,' fell Table'!$B$3:$T$76,15,FALSE),"")</f>
        <v/>
      </c>
      <c r="I48" s="267" t="str">
        <f>IFERROR(VLOOKUP(C48,' fell Table'!$B$3:$T$76,16,FALSE),"")</f>
        <v/>
      </c>
      <c r="J48" s="267" t="str">
        <f>IFERROR(VLOOKUP(C48,' xc Table'!$B$3:$T$115,13,FALSE),"")</f>
        <v/>
      </c>
      <c r="K48" s="268" t="str">
        <f>IFERROR(VLOOKUP(C48,' extreme Table'!$B$3:$T$95,11,FALSE),"")</f>
        <v/>
      </c>
      <c r="L48" s="269">
        <f t="shared" si="6"/>
        <v>0</v>
      </c>
    </row>
    <row r="49" spans="2:12" s="299" customFormat="1" ht="19.2" customHeight="1">
      <c r="B49" s="263">
        <f t="shared" si="5"/>
        <v>14</v>
      </c>
      <c r="C49" s="264"/>
      <c r="D49" s="265" t="s">
        <v>37</v>
      </c>
      <c r="E49" s="266"/>
      <c r="F49" s="267" t="str">
        <f>IFERROR(VLOOKUP($C49,' Road Table'!$B$3:$T$92,15,FALSE),"")</f>
        <v/>
      </c>
      <c r="G49" s="267" t="str">
        <f>IFERROR(VLOOKUP($C49,' Road Table'!$B$3:$T$92,16,FALSE),"")</f>
        <v/>
      </c>
      <c r="H49" s="267" t="str">
        <f>IFERROR(VLOOKUP($C49,' fell Table'!$B$3:$T$76,15,FALSE),"")</f>
        <v/>
      </c>
      <c r="I49" s="267" t="str">
        <f>IFERROR(VLOOKUP(C49,' fell Table'!$B$3:$T$76,16,FALSE),"")</f>
        <v/>
      </c>
      <c r="J49" s="267" t="str">
        <f>IFERROR(VLOOKUP(C49,' xc Table'!$B$3:$T$115,13,FALSE),"")</f>
        <v/>
      </c>
      <c r="K49" s="268" t="str">
        <f>IFERROR(VLOOKUP(C49,' extreme Table'!$B$3:$T$95,11,FALSE),"")</f>
        <v/>
      </c>
      <c r="L49" s="269">
        <f t="shared" si="6"/>
        <v>0</v>
      </c>
    </row>
    <row r="50" spans="2:12" s="299" customFormat="1" ht="19.2" customHeight="1">
      <c r="B50" s="263">
        <f t="shared" si="5"/>
        <v>14</v>
      </c>
      <c r="C50" s="264"/>
      <c r="D50" s="265" t="s">
        <v>37</v>
      </c>
      <c r="E50" s="266"/>
      <c r="F50" s="267" t="str">
        <f>IFERROR(VLOOKUP($C50,' Road Table'!$B$3:$T$92,15,FALSE),"")</f>
        <v/>
      </c>
      <c r="G50" s="267" t="str">
        <f>IFERROR(VLOOKUP($C50,' Road Table'!$B$3:$T$92,16,FALSE),"")</f>
        <v/>
      </c>
      <c r="H50" s="267" t="str">
        <f>IFERROR(VLOOKUP($C50,' fell Table'!$B$3:$T$76,15,FALSE),"")</f>
        <v/>
      </c>
      <c r="I50" s="267" t="str">
        <f>IFERROR(VLOOKUP(C50,' fell Table'!$B$3:$T$76,16,FALSE),"")</f>
        <v/>
      </c>
      <c r="J50" s="267" t="str">
        <f>IFERROR(VLOOKUP(C50,' xc Table'!$B$3:$T$115,13,FALSE),"")</f>
        <v/>
      </c>
      <c r="K50" s="268" t="str">
        <f>IFERROR(VLOOKUP(C50,' extreme Table'!$B$3:$T$95,11,FALSE),"")</f>
        <v/>
      </c>
      <c r="L50" s="269">
        <f t="shared" si="6"/>
        <v>0</v>
      </c>
    </row>
    <row r="51" spans="2:12" s="299" customFormat="1" ht="19.2" customHeight="1">
      <c r="B51" s="263">
        <f t="shared" si="5"/>
        <v>14</v>
      </c>
      <c r="C51" s="264"/>
      <c r="D51" s="265" t="s">
        <v>37</v>
      </c>
      <c r="E51" s="266"/>
      <c r="F51" s="267" t="str">
        <f>IFERROR(VLOOKUP($C51,' Road Table'!$B$3:$T$92,15,FALSE),"")</f>
        <v/>
      </c>
      <c r="G51" s="267" t="str">
        <f>IFERROR(VLOOKUP($C51,' Road Table'!$B$3:$T$92,16,FALSE),"")</f>
        <v/>
      </c>
      <c r="H51" s="267" t="str">
        <f>IFERROR(VLOOKUP($C51,' fell Table'!$B$3:$T$76,15,FALSE),"")</f>
        <v/>
      </c>
      <c r="I51" s="267" t="str">
        <f>IFERROR(VLOOKUP(C51,' fell Table'!$B$3:$T$76,16,FALSE),"")</f>
        <v/>
      </c>
      <c r="J51" s="267" t="str">
        <f>IFERROR(VLOOKUP(C51,' xc Table'!$B$3:$T$115,13,FALSE),"")</f>
        <v/>
      </c>
      <c r="K51" s="268" t="str">
        <f>IFERROR(VLOOKUP(C51,' extreme Table'!$B$3:$T$95,11,FALSE),"")</f>
        <v/>
      </c>
      <c r="L51" s="269">
        <f t="shared" si="6"/>
        <v>0</v>
      </c>
    </row>
    <row r="52" spans="2:12" s="299" customFormat="1" ht="19.2" customHeight="1">
      <c r="B52" s="263">
        <f t="shared" si="5"/>
        <v>14</v>
      </c>
      <c r="C52" s="264"/>
      <c r="D52" s="265" t="s">
        <v>37</v>
      </c>
      <c r="E52" s="266"/>
      <c r="F52" s="267" t="str">
        <f>IFERROR(VLOOKUP($C52,' Road Table'!$B$3:$T$92,15,FALSE),"")</f>
        <v/>
      </c>
      <c r="G52" s="267" t="str">
        <f>IFERROR(VLOOKUP($C52,' Road Table'!$B$3:$T$92,16,FALSE),"")</f>
        <v/>
      </c>
      <c r="H52" s="267" t="str">
        <f>IFERROR(VLOOKUP($C52,' fell Table'!$B$3:$T$76,15,FALSE),"")</f>
        <v/>
      </c>
      <c r="I52" s="267" t="str">
        <f>IFERROR(VLOOKUP(C52,' fell Table'!$B$3:$T$76,16,FALSE),"")</f>
        <v/>
      </c>
      <c r="J52" s="267" t="str">
        <f>IFERROR(VLOOKUP(C52,' xc Table'!$B$3:$T$115,13,FALSE),"")</f>
        <v/>
      </c>
      <c r="K52" s="268" t="str">
        <f>IFERROR(VLOOKUP(C52,' extreme Table'!$B$3:$T$95,11,FALSE),"")</f>
        <v/>
      </c>
      <c r="L52" s="269">
        <f t="shared" si="6"/>
        <v>0</v>
      </c>
    </row>
    <row r="53" spans="2:12" s="299" customFormat="1" ht="19.2" customHeight="1">
      <c r="B53" s="263">
        <f t="shared" si="5"/>
        <v>14</v>
      </c>
      <c r="C53" s="264"/>
      <c r="D53" s="265" t="s">
        <v>37</v>
      </c>
      <c r="E53" s="266"/>
      <c r="F53" s="267" t="str">
        <f>IFERROR(VLOOKUP($C53,' Road Table'!$B$3:$T$92,15,FALSE),"")</f>
        <v/>
      </c>
      <c r="G53" s="267" t="str">
        <f>IFERROR(VLOOKUP($C53,' Road Table'!$B$3:$T$92,16,FALSE),"")</f>
        <v/>
      </c>
      <c r="H53" s="267" t="str">
        <f>IFERROR(VLOOKUP($C53,' fell Table'!$B$3:$T$76,15,FALSE),"")</f>
        <v/>
      </c>
      <c r="I53" s="267" t="str">
        <f>IFERROR(VLOOKUP(C53,' fell Table'!$B$3:$T$76,16,FALSE),"")</f>
        <v/>
      </c>
      <c r="J53" s="267" t="str">
        <f>IFERROR(VLOOKUP(C53,' xc Table'!$B$3:$T$115,13,FALSE),"")</f>
        <v/>
      </c>
      <c r="K53" s="268" t="str">
        <f>IFERROR(VLOOKUP(C53,' extreme Table'!$B$3:$T$95,11,FALSE),"")</f>
        <v/>
      </c>
      <c r="L53" s="269">
        <f t="shared" si="6"/>
        <v>0</v>
      </c>
    </row>
    <row r="54" spans="2:12" s="299" customFormat="1" ht="19.2" customHeight="1">
      <c r="B54" s="263">
        <f t="shared" si="5"/>
        <v>14</v>
      </c>
      <c r="C54" s="264"/>
      <c r="D54" s="265" t="s">
        <v>37</v>
      </c>
      <c r="E54" s="266"/>
      <c r="F54" s="267" t="str">
        <f>IFERROR(VLOOKUP($C54,' Road Table'!$B$3:$T$92,15,FALSE),"")</f>
        <v/>
      </c>
      <c r="G54" s="267" t="str">
        <f>IFERROR(VLOOKUP($C54,' Road Table'!$B$3:$T$92,16,FALSE),"")</f>
        <v/>
      </c>
      <c r="H54" s="267" t="str">
        <f>IFERROR(VLOOKUP($C54,' fell Table'!$B$3:$T$76,15,FALSE),"")</f>
        <v/>
      </c>
      <c r="I54" s="267" t="str">
        <f>IFERROR(VLOOKUP(C54,' fell Table'!$B$3:$T$76,16,FALSE),"")</f>
        <v/>
      </c>
      <c r="J54" s="267" t="str">
        <f>IFERROR(VLOOKUP(C54,' xc Table'!$B$3:$T$115,13,FALSE),"")</f>
        <v/>
      </c>
      <c r="K54" s="268" t="str">
        <f>IFERROR(VLOOKUP(C54,' extreme Table'!$B$3:$T$95,11,FALSE),"")</f>
        <v/>
      </c>
      <c r="L54" s="269">
        <f t="shared" si="6"/>
        <v>0</v>
      </c>
    </row>
    <row r="55" spans="2:12" s="299" customFormat="1" ht="19.2" customHeight="1">
      <c r="B55" s="263">
        <f t="shared" si="5"/>
        <v>14</v>
      </c>
      <c r="C55" s="271"/>
      <c r="D55" s="265" t="s">
        <v>37</v>
      </c>
      <c r="E55" s="266"/>
      <c r="F55" s="267" t="str">
        <f>IFERROR(VLOOKUP($C55,' Road Table'!$B$3:$T$92,15,FALSE),"")</f>
        <v/>
      </c>
      <c r="G55" s="267" t="str">
        <f>IFERROR(VLOOKUP($C55,' Road Table'!$B$3:$T$92,16,FALSE),"")</f>
        <v/>
      </c>
      <c r="H55" s="267" t="str">
        <f>IFERROR(VLOOKUP($C55,' fell Table'!$B$3:$T$76,15,FALSE),"")</f>
        <v/>
      </c>
      <c r="I55" s="267" t="str">
        <f>IFERROR(VLOOKUP(C55,' fell Table'!$B$3:$T$76,16,FALSE),"")</f>
        <v/>
      </c>
      <c r="J55" s="267" t="str">
        <f>IFERROR(VLOOKUP(C55,' xc Table'!$B$3:$T$115,13,FALSE),"")</f>
        <v/>
      </c>
      <c r="K55" s="268" t="str">
        <f>IFERROR(VLOOKUP(C55,' extreme Table'!$B$3:$T$95,11,FALSE),"")</f>
        <v/>
      </c>
      <c r="L55" s="269">
        <f t="shared" si="6"/>
        <v>0</v>
      </c>
    </row>
    <row r="56" spans="2:12" s="299" customFormat="1" ht="19.2" customHeight="1">
      <c r="B56" s="263">
        <f t="shared" si="5"/>
        <v>14</v>
      </c>
      <c r="C56" s="264"/>
      <c r="D56" s="265" t="s">
        <v>37</v>
      </c>
      <c r="E56" s="266"/>
      <c r="F56" s="267" t="str">
        <f>IFERROR(VLOOKUP($C56,' Road Table'!$B$3:$T$92,15,FALSE),"")</f>
        <v/>
      </c>
      <c r="G56" s="267" t="str">
        <f>IFERROR(VLOOKUP($C56,' Road Table'!$B$3:$T$92,16,FALSE),"")</f>
        <v/>
      </c>
      <c r="H56" s="267" t="str">
        <f>IFERROR(VLOOKUP($C56,' fell Table'!$B$3:$T$76,15,FALSE),"")</f>
        <v/>
      </c>
      <c r="I56" s="267" t="str">
        <f>IFERROR(VLOOKUP(C56,' fell Table'!$B$3:$T$76,16,FALSE),"")</f>
        <v/>
      </c>
      <c r="J56" s="267" t="str">
        <f>IFERROR(VLOOKUP(C56,' xc Table'!$B$3:$T$115,13,FALSE),"")</f>
        <v/>
      </c>
      <c r="K56" s="268" t="str">
        <f>IFERROR(VLOOKUP(C56,' extreme Table'!$B$3:$T$95,11,FALSE),"")</f>
        <v/>
      </c>
      <c r="L56" s="269">
        <f t="shared" si="6"/>
        <v>0</v>
      </c>
    </row>
    <row r="57" spans="2:12" s="299" customFormat="1" ht="19.2" customHeight="1">
      <c r="B57" s="263">
        <f t="shared" si="5"/>
        <v>14</v>
      </c>
      <c r="C57" s="264"/>
      <c r="D57" s="265" t="s">
        <v>37</v>
      </c>
      <c r="E57" s="266"/>
      <c r="F57" s="267" t="str">
        <f>IFERROR(VLOOKUP($C57,' Road Table'!$B$3:$T$92,15,FALSE),"")</f>
        <v/>
      </c>
      <c r="G57" s="267" t="str">
        <f>IFERROR(VLOOKUP($C57,' Road Table'!$B$3:$T$92,16,FALSE),"")</f>
        <v/>
      </c>
      <c r="H57" s="267" t="str">
        <f>IFERROR(VLOOKUP($C57,' fell Table'!$B$3:$T$76,15,FALSE),"")</f>
        <v/>
      </c>
      <c r="I57" s="267" t="str">
        <f>IFERROR(VLOOKUP(C57,' fell Table'!$B$3:$T$76,16,FALSE),"")</f>
        <v/>
      </c>
      <c r="J57" s="267" t="str">
        <f>IFERROR(VLOOKUP(C57,' xc Table'!$B$3:$T$115,13,FALSE),"")</f>
        <v/>
      </c>
      <c r="K57" s="268" t="str">
        <f>IFERROR(VLOOKUP(C57,' extreme Table'!$B$3:$T$95,11,FALSE),"")</f>
        <v/>
      </c>
      <c r="L57" s="269">
        <f t="shared" si="6"/>
        <v>0</v>
      </c>
    </row>
    <row r="58" spans="2:12" s="299" customFormat="1" ht="19.2" customHeight="1">
      <c r="B58" s="263">
        <f t="shared" si="5"/>
        <v>14</v>
      </c>
      <c r="C58" s="264"/>
      <c r="D58" s="265" t="s">
        <v>37</v>
      </c>
      <c r="E58" s="266"/>
      <c r="F58" s="267" t="str">
        <f>IFERROR(VLOOKUP($C58,' Road Table'!$B$3:$T$92,15,FALSE),"")</f>
        <v/>
      </c>
      <c r="G58" s="267" t="str">
        <f>IFERROR(VLOOKUP($C58,' Road Table'!$B$3:$T$92,16,FALSE),"")</f>
        <v/>
      </c>
      <c r="H58" s="267" t="str">
        <f>IFERROR(VLOOKUP($C58,' fell Table'!$B$3:$T$76,15,FALSE),"")</f>
        <v/>
      </c>
      <c r="I58" s="267" t="str">
        <f>IFERROR(VLOOKUP(C58,' fell Table'!$B$3:$T$76,16,FALSE),"")</f>
        <v/>
      </c>
      <c r="J58" s="267" t="str">
        <f>IFERROR(VLOOKUP(C58,' xc Table'!$B$3:$T$115,13,FALSE),"")</f>
        <v/>
      </c>
      <c r="K58" s="268" t="str">
        <f>IFERROR(VLOOKUP(C58,' extreme Table'!$B$3:$T$95,11,FALSE),"")</f>
        <v/>
      </c>
      <c r="L58" s="269">
        <f t="shared" si="6"/>
        <v>0</v>
      </c>
    </row>
    <row r="59" spans="2:12" s="299" customFormat="1" ht="19.2" customHeight="1" thickBot="1">
      <c r="B59" s="272">
        <f t="shared" si="5"/>
        <v>14</v>
      </c>
      <c r="C59" s="273"/>
      <c r="D59" s="274" t="s">
        <v>37</v>
      </c>
      <c r="E59" s="275"/>
      <c r="F59" s="276" t="str">
        <f>IFERROR(VLOOKUP($C59,' Road Table'!$B$3:$T$92,15,FALSE),"")</f>
        <v/>
      </c>
      <c r="G59" s="276" t="str">
        <f>IFERROR(VLOOKUP($C59,' Road Table'!$B$3:$T$92,16,FALSE),"")</f>
        <v/>
      </c>
      <c r="H59" s="276" t="str">
        <f>IFERROR(VLOOKUP($C59,' fell Table'!$B$3:$T$76,15,FALSE),"")</f>
        <v/>
      </c>
      <c r="I59" s="276" t="str">
        <f>IFERROR(VLOOKUP(C59,' fell Table'!$B$3:$T$76,16,FALSE),"")</f>
        <v/>
      </c>
      <c r="J59" s="276" t="str">
        <f>IFERROR(VLOOKUP(C59,' xc Table'!$B$3:$T$115,13,FALSE),"")</f>
        <v/>
      </c>
      <c r="K59" s="277" t="str">
        <f>IFERROR(VLOOKUP(C59,' extreme Table'!$B$3:$T$95,11,FALSE),"")</f>
        <v/>
      </c>
      <c r="L59" s="278">
        <f t="shared" si="6"/>
        <v>0</v>
      </c>
    </row>
    <row r="60" spans="2:12" ht="12.75" customHeight="1">
      <c r="B60" s="290"/>
      <c r="C60" s="291"/>
      <c r="D60" s="291"/>
      <c r="F60" s="340"/>
      <c r="G60" s="340"/>
      <c r="H60" s="340"/>
      <c r="I60" s="340"/>
      <c r="J60" s="340"/>
      <c r="K60" s="341"/>
    </row>
    <row r="61" spans="2:12" ht="12.75" customHeight="1">
      <c r="B61" s="290"/>
      <c r="C61" s="293"/>
      <c r="D61" s="294"/>
      <c r="E61" s="257"/>
      <c r="F61" s="295"/>
      <c r="G61" s="295"/>
      <c r="H61" s="295"/>
      <c r="I61" s="295"/>
      <c r="J61" s="295"/>
      <c r="K61" s="295"/>
      <c r="L61" s="257"/>
    </row>
    <row r="62" spans="2:12" ht="12.75" customHeight="1">
      <c r="B62" s="290"/>
      <c r="C62" s="293"/>
      <c r="D62" s="294"/>
      <c r="E62" s="257"/>
      <c r="F62" s="295"/>
      <c r="G62" s="295"/>
      <c r="H62" s="295"/>
      <c r="I62" s="295"/>
      <c r="J62" s="295"/>
      <c r="K62" s="295"/>
      <c r="L62" s="257"/>
    </row>
    <row r="63" spans="2:12" ht="12.75" customHeight="1">
      <c r="B63" s="290"/>
      <c r="C63" s="293"/>
      <c r="D63" s="294"/>
      <c r="E63" s="257"/>
      <c r="F63" s="295"/>
      <c r="G63" s="295"/>
      <c r="H63" s="295"/>
      <c r="I63" s="295"/>
      <c r="J63" s="295"/>
      <c r="K63" s="295"/>
      <c r="L63" s="257"/>
    </row>
    <row r="64" spans="2:12" ht="12.75" customHeight="1">
      <c r="B64" s="290"/>
      <c r="C64" s="293"/>
      <c r="D64" s="294"/>
      <c r="E64" s="257"/>
      <c r="F64" s="295"/>
      <c r="G64" s="295"/>
      <c r="H64" s="295"/>
      <c r="I64" s="295"/>
      <c r="J64" s="295"/>
      <c r="K64" s="295"/>
      <c r="L64" s="257"/>
    </row>
    <row r="65" spans="2:12" ht="12.75" customHeight="1">
      <c r="B65" s="290"/>
      <c r="C65" s="293"/>
      <c r="D65" s="294"/>
      <c r="E65" s="257"/>
      <c r="F65" s="295"/>
      <c r="G65" s="295"/>
      <c r="H65" s="295"/>
      <c r="I65" s="295"/>
      <c r="J65" s="295"/>
      <c r="K65" s="295"/>
      <c r="L65" s="257"/>
    </row>
    <row r="66" spans="2:12" ht="12.75" customHeight="1">
      <c r="B66" s="290"/>
      <c r="C66" s="293"/>
      <c r="D66" s="294"/>
      <c r="E66" s="257"/>
      <c r="F66" s="295"/>
      <c r="G66" s="295"/>
      <c r="H66" s="295"/>
      <c r="I66" s="295"/>
      <c r="J66" s="295"/>
      <c r="K66" s="295"/>
      <c r="L66" s="257"/>
    </row>
    <row r="67" spans="2:12" ht="12.75" customHeight="1">
      <c r="B67" s="290"/>
      <c r="C67" s="293"/>
      <c r="D67" s="294"/>
      <c r="E67" s="257"/>
      <c r="F67" s="295"/>
      <c r="G67" s="295"/>
      <c r="H67" s="295"/>
      <c r="I67" s="295"/>
      <c r="J67" s="295"/>
      <c r="K67" s="295"/>
      <c r="L67" s="257"/>
    </row>
    <row r="68" spans="2:12" ht="12.75" customHeight="1">
      <c r="B68" s="290"/>
      <c r="C68" s="293"/>
      <c r="D68" s="294"/>
      <c r="E68" s="257"/>
      <c r="F68" s="295"/>
      <c r="G68" s="295"/>
      <c r="H68" s="295"/>
      <c r="I68" s="295"/>
      <c r="J68" s="295"/>
      <c r="K68" s="295"/>
      <c r="L68" s="257"/>
    </row>
    <row r="69" spans="2:12" ht="12.75" customHeight="1">
      <c r="B69" s="290"/>
      <c r="C69" s="293"/>
      <c r="D69" s="294"/>
      <c r="E69" s="257"/>
      <c r="F69" s="295"/>
      <c r="G69" s="295"/>
      <c r="H69" s="295"/>
      <c r="I69" s="295"/>
      <c r="J69" s="295"/>
      <c r="K69" s="295"/>
      <c r="L69" s="257"/>
    </row>
    <row r="70" spans="2:12" ht="12.75" customHeight="1">
      <c r="B70" s="290"/>
      <c r="C70" s="291"/>
      <c r="D70" s="291"/>
      <c r="F70" s="296"/>
      <c r="G70" s="296"/>
      <c r="H70" s="296"/>
      <c r="I70" s="296"/>
      <c r="J70" s="296"/>
    </row>
    <row r="71" spans="2:12" ht="12.75" customHeight="1">
      <c r="B71" s="290"/>
      <c r="C71" s="342"/>
      <c r="D71" s="342"/>
      <c r="E71" s="343"/>
      <c r="F71" s="343"/>
      <c r="G71" s="343"/>
      <c r="H71" s="343"/>
      <c r="I71" s="343"/>
      <c r="J71" s="343"/>
      <c r="K71" s="343"/>
      <c r="L71" s="343"/>
    </row>
  </sheetData>
  <sortState xmlns:xlrd2="http://schemas.microsoft.com/office/spreadsheetml/2017/richdata2" ref="O9:Q14">
    <sortCondition ref="O8:O14"/>
  </sortState>
  <mergeCells count="15">
    <mergeCell ref="F60:K60"/>
    <mergeCell ref="C71:L71"/>
    <mergeCell ref="J7:K7"/>
    <mergeCell ref="J6:K6"/>
    <mergeCell ref="X6:X7"/>
    <mergeCell ref="V6:W6"/>
    <mergeCell ref="V7:W7"/>
    <mergeCell ref="U3:X3"/>
    <mergeCell ref="B6:B7"/>
    <mergeCell ref="C6:C7"/>
    <mergeCell ref="L6:L7"/>
    <mergeCell ref="F2:T2"/>
    <mergeCell ref="O6:O7"/>
    <mergeCell ref="P6:P7"/>
    <mergeCell ref="I3:L3"/>
  </mergeCells>
  <pageMargins left="0.70866141732283472" right="0.70866141732283472" top="0.74803149606299213" bottom="0.74803149606299213" header="0.31496062992125984" footer="0.31496062992125984"/>
  <pageSetup paperSize="9" scale="47" fitToWidth="2" orientation="portrait" horizontalDpi="4294967293" verticalDpi="4294967293" r:id="rId1"/>
  <colBreaks count="1" manualBreakCount="1">
    <brk id="13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8">
    <tabColor rgb="FF92D050"/>
  </sheetPr>
  <dimension ref="A1:U62"/>
  <sheetViews>
    <sheetView showGridLines="0" topLeftCell="A10" zoomScaleNormal="100" workbookViewId="0">
      <selection activeCell="C60" sqref="C60"/>
    </sheetView>
  </sheetViews>
  <sheetFormatPr defaultColWidth="14.44140625" defaultRowHeight="12.75" customHeight="1"/>
  <cols>
    <col min="1" max="1" width="4.88671875" style="104" customWidth="1"/>
    <col min="2" max="2" width="24.44140625" style="104" customWidth="1"/>
    <col min="3" max="3" width="4.33203125" style="104" customWidth="1"/>
    <col min="4" max="9" width="5.88671875" style="179" customWidth="1"/>
    <col min="10" max="10" width="5.88671875" style="327" hidden="1" customWidth="1"/>
    <col min="11" max="11" width="6.88671875" style="179" customWidth="1"/>
    <col min="12" max="12" width="8.44140625" style="179" customWidth="1"/>
    <col min="13" max="13" width="7.109375" style="179" customWidth="1"/>
    <col min="14" max="17" width="5" style="104" customWidth="1"/>
    <col min="18" max="18" width="2.44140625" style="104" hidden="1" customWidth="1"/>
    <col min="19" max="16384" width="14.44140625" style="104"/>
  </cols>
  <sheetData>
    <row r="1" spans="1:18" ht="15.75" customHeight="1">
      <c r="A1" s="348" t="s">
        <v>907</v>
      </c>
      <c r="B1" s="348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8" ht="99.6" customHeight="1" thickBot="1">
      <c r="A2" s="348"/>
      <c r="B2" s="348"/>
      <c r="C2" s="102"/>
      <c r="D2" s="105" t="str">
        <f t="shared" ref="D2:I2" si="0">VLOOKUP(D3,$A$54:$C$60,3,FALSE)</f>
        <v>Yorkshire Champs</v>
      </c>
      <c r="E2" s="105" t="str">
        <f t="shared" si="0"/>
        <v>Northerns</v>
      </c>
      <c r="F2" s="105" t="str">
        <f t="shared" si="0"/>
        <v>Nationals</v>
      </c>
      <c r="G2" s="105" t="str">
        <f t="shared" si="0"/>
        <v>wyxc 1</v>
      </c>
      <c r="H2" s="105" t="str">
        <f t="shared" si="0"/>
        <v>wyxc 2</v>
      </c>
      <c r="I2" s="105" t="str">
        <f t="shared" si="0"/>
        <v>wyxc 3</v>
      </c>
      <c r="J2" s="105"/>
      <c r="K2" s="103"/>
      <c r="L2" s="103"/>
      <c r="M2" s="103"/>
    </row>
    <row r="3" spans="1:18" ht="18" customHeight="1">
      <c r="A3" s="349" t="s">
        <v>79</v>
      </c>
      <c r="B3" s="351" t="s">
        <v>78</v>
      </c>
      <c r="C3" s="106"/>
      <c r="D3" s="107">
        <v>1</v>
      </c>
      <c r="E3" s="107">
        <v>2</v>
      </c>
      <c r="F3" s="107">
        <v>3</v>
      </c>
      <c r="G3" s="107">
        <v>4</v>
      </c>
      <c r="H3" s="107">
        <v>5</v>
      </c>
      <c r="I3" s="107">
        <v>6</v>
      </c>
      <c r="J3" s="107"/>
      <c r="K3" s="353" t="s">
        <v>0</v>
      </c>
      <c r="L3" s="353" t="s">
        <v>101</v>
      </c>
      <c r="M3" s="353" t="s">
        <v>99</v>
      </c>
      <c r="N3" s="359" t="s">
        <v>137</v>
      </c>
      <c r="O3" s="359"/>
      <c r="P3" s="359"/>
      <c r="Q3" s="360"/>
      <c r="R3" s="108"/>
    </row>
    <row r="4" spans="1:18" ht="18" customHeight="1" thickBot="1">
      <c r="A4" s="350"/>
      <c r="B4" s="352"/>
      <c r="C4" s="109"/>
      <c r="D4" s="110" t="str">
        <f>VLOOKUP(D3,$A$54:$C$60,2,FALSE)</f>
        <v>Jan</v>
      </c>
      <c r="E4" s="110" t="str">
        <f>VLOOKUP(E3,$A$54:$C$60,2,FALSE)</f>
        <v>Feb</v>
      </c>
      <c r="F4" s="110"/>
      <c r="G4" s="110" t="str">
        <f>VLOOKUP(G3,$A$54:$C$60,2,FALSE)</f>
        <v>Oct</v>
      </c>
      <c r="H4" s="110" t="str">
        <f>VLOOKUP(H3,$A$54:$C$60,2,FALSE)</f>
        <v>Nov</v>
      </c>
      <c r="I4" s="110" t="str">
        <f>VLOOKUP(I3,$A$54:$C$60,2,FALSE)</f>
        <v>Dec</v>
      </c>
      <c r="J4" s="110"/>
      <c r="K4" s="354"/>
      <c r="L4" s="354"/>
      <c r="M4" s="354"/>
      <c r="N4" s="111">
        <f>D3</f>
        <v>1</v>
      </c>
      <c r="O4" s="111">
        <v>2</v>
      </c>
      <c r="P4" s="111">
        <v>3</v>
      </c>
      <c r="Q4" s="112">
        <v>4</v>
      </c>
      <c r="R4" s="113"/>
    </row>
    <row r="5" spans="1:18" ht="17.399999999999999" customHeight="1">
      <c r="A5" s="114">
        <f>RANK(L5,$L$5:$L$14,0)</f>
        <v>1</v>
      </c>
      <c r="B5" s="115" t="s">
        <v>410</v>
      </c>
      <c r="C5" s="116" t="e">
        <f>VLOOKUP(B5,'Age Cat'!F:G,2,FALSE)</f>
        <v>#N/A</v>
      </c>
      <c r="D5" s="117">
        <f>IFERROR(VLOOKUP($B5,' xc results'!$B$3:$D$17,3,FALSE),"")</f>
        <v>21</v>
      </c>
      <c r="E5" s="117">
        <f>IFERROR(VLOOKUP($B5,' xc results'!$B$21:$D$29,3,FALSE),"")</f>
        <v>25</v>
      </c>
      <c r="F5" s="117"/>
      <c r="G5" s="117" t="str">
        <f>IFERROR(VLOOKUP($B5,' xc results'!$B$31:$D$46,3,FALSE),"")</f>
        <v/>
      </c>
      <c r="H5" s="117" t="str">
        <f>IFERROR(VLOOKUP($B5,' xc results'!$B$47:$D$66,3,FALSE),"")</f>
        <v/>
      </c>
      <c r="I5" s="117" t="str">
        <f>IFERROR(VLOOKUP($B5,' xc results'!$B$79:$D$89,3,FALSE),"")</f>
        <v/>
      </c>
      <c r="J5" s="117"/>
      <c r="K5" s="117">
        <f>IF(SUM(D5:I5)=0,"",SUM(D5:I5))</f>
        <v>46</v>
      </c>
      <c r="L5" s="117">
        <f>SUM(N5:Q5)</f>
        <v>46</v>
      </c>
      <c r="M5" s="117">
        <f>IF(COUNT(D5:I5)=0,"",COUNT(D5:I5))</f>
        <v>2</v>
      </c>
      <c r="N5" s="118">
        <f>IFERROR(LARGE($D5:$I5,D$3),"")</f>
        <v>25</v>
      </c>
      <c r="O5" s="118">
        <f>IFERROR(LARGE($D5:$I5,E$3),"")</f>
        <v>21</v>
      </c>
      <c r="P5" s="118" t="str">
        <f>IFERROR(LARGE($D5:$I5,F$3),"")</f>
        <v/>
      </c>
      <c r="Q5" s="119" t="str">
        <f>IFERROR(LARGE($D5:$I5,H$3),"")</f>
        <v/>
      </c>
      <c r="R5" s="113">
        <f t="shared" ref="R5:R34" si="1">COUNT(N5:Q5)</f>
        <v>2</v>
      </c>
    </row>
    <row r="6" spans="1:18" ht="17.399999999999999" customHeight="1">
      <c r="A6" s="120">
        <f>RANK(L6,$L$5:$L$14,0)</f>
        <v>2</v>
      </c>
      <c r="B6" s="121" t="s">
        <v>11</v>
      </c>
      <c r="C6" s="122" t="str">
        <f>VLOOKUP(B6,'Age Cat'!F:G,2,FALSE)</f>
        <v>V40</v>
      </c>
      <c r="D6" s="123">
        <f>IFERROR(VLOOKUP($B6,' xc results'!$B$3:$D$17,3,FALSE),"")</f>
        <v>20</v>
      </c>
      <c r="E6" s="123">
        <f>IFERROR(VLOOKUP($B6,' xc results'!$B$21:$D$29,3,FALSE),"")</f>
        <v>24</v>
      </c>
      <c r="F6" s="123"/>
      <c r="G6" s="123" t="str">
        <f>IFERROR(VLOOKUP($B6,' xc results'!$B$31:$D$46,3,FALSE),"")</f>
        <v/>
      </c>
      <c r="H6" s="123" t="str">
        <f>IFERROR(VLOOKUP($B6,' xc results'!$B$47:$D$66,3,FALSE),"")</f>
        <v/>
      </c>
      <c r="I6" s="123" t="str">
        <f>IFERROR(VLOOKUP($B6,' xc results'!$B$79:$D$89,3,FALSE),"")</f>
        <v/>
      </c>
      <c r="J6" s="123"/>
      <c r="K6" s="123">
        <f>IF(SUM(D6:I6)=0,"",SUM(D6:I6))</f>
        <v>44</v>
      </c>
      <c r="L6" s="123">
        <f>SUM(N6:Q6)</f>
        <v>44</v>
      </c>
      <c r="M6" s="123">
        <f>IF(COUNT(D6:I6)=0,"",COUNT(D6:I6))</f>
        <v>2</v>
      </c>
      <c r="N6" s="124">
        <f>IFERROR(LARGE($D6:$I6,D$3),"")</f>
        <v>24</v>
      </c>
      <c r="O6" s="124">
        <f>IFERROR(LARGE($D6:$I6,E$3),"")</f>
        <v>20</v>
      </c>
      <c r="P6" s="124" t="str">
        <f>IFERROR(LARGE($D6:$I6,F$3),"")</f>
        <v/>
      </c>
      <c r="Q6" s="125" t="str">
        <f>IFERROR(LARGE($D6:$I6,H$3),"")</f>
        <v/>
      </c>
      <c r="R6" s="113">
        <f t="shared" ref="R6:R14" si="2">COUNT(N6:Q6)</f>
        <v>2</v>
      </c>
    </row>
    <row r="7" spans="1:18" s="280" customFormat="1" ht="17.399999999999999" customHeight="1">
      <c r="A7" s="120">
        <f>RANK(L7,$L$5:$L$14,0)</f>
        <v>3</v>
      </c>
      <c r="B7" s="121" t="s">
        <v>902</v>
      </c>
      <c r="C7" s="122" t="e">
        <f>VLOOKUP(B7,'Age Cat'!F:G,2,FALSE)</f>
        <v>#N/A</v>
      </c>
      <c r="D7" s="123">
        <f>IFERROR(VLOOKUP($B7,' xc results'!$B$3:$D$17,3,FALSE),"")</f>
        <v>25</v>
      </c>
      <c r="E7" s="123" t="str">
        <f>IFERROR(VLOOKUP($B7,' xc results'!$B$21:$D$29,3,FALSE),"")</f>
        <v/>
      </c>
      <c r="F7" s="123"/>
      <c r="G7" s="123" t="str">
        <f>IFERROR(VLOOKUP($B7,' xc results'!$B$31:$D$46,3,FALSE),"")</f>
        <v/>
      </c>
      <c r="H7" s="123" t="str">
        <f>IFERROR(VLOOKUP($B7,' xc results'!$B$47:$D$66,3,FALSE),"")</f>
        <v/>
      </c>
      <c r="I7" s="123" t="str">
        <f>IFERROR(VLOOKUP($B7,' xc results'!$B$79:$D$89,3,FALSE),"")</f>
        <v/>
      </c>
      <c r="J7" s="123"/>
      <c r="K7" s="123">
        <f>IF(SUM(D7:I7)=0,"",SUM(D7:I7))</f>
        <v>25</v>
      </c>
      <c r="L7" s="123">
        <f>SUM(N7:Q7)</f>
        <v>25</v>
      </c>
      <c r="M7" s="123">
        <f>IF(COUNT(D7:I7)=0,"",COUNT(D7:I7))</f>
        <v>1</v>
      </c>
      <c r="N7" s="124">
        <f>IFERROR(LARGE($D7:$I7,D$3),"")</f>
        <v>25</v>
      </c>
      <c r="O7" s="124" t="str">
        <f>IFERROR(LARGE($D7:$I7,E$3),"")</f>
        <v/>
      </c>
      <c r="P7" s="124" t="str">
        <f>IFERROR(LARGE($D7:$I7,F$3),"")</f>
        <v/>
      </c>
      <c r="Q7" s="125"/>
      <c r="R7" s="113">
        <f t="shared" si="2"/>
        <v>1</v>
      </c>
    </row>
    <row r="8" spans="1:18" ht="17.399999999999999" customHeight="1">
      <c r="A8" s="120">
        <f>RANK(L8,$L$5:$L$14,0)</f>
        <v>4</v>
      </c>
      <c r="B8" s="121" t="s">
        <v>18</v>
      </c>
      <c r="C8" s="122" t="str">
        <f>VLOOKUP(B8,'Age Cat'!F:G,2,FALSE)</f>
        <v>V40</v>
      </c>
      <c r="D8" s="123">
        <f>IFERROR(VLOOKUP($B8,' xc results'!$B$3:$D$17,3,FALSE),"")</f>
        <v>24</v>
      </c>
      <c r="E8" s="123" t="str">
        <f>IFERROR(VLOOKUP($B8,' xc results'!$B$21:$D$29,3,FALSE),"")</f>
        <v/>
      </c>
      <c r="F8" s="123"/>
      <c r="G8" s="123" t="str">
        <f>IFERROR(VLOOKUP($B8,' xc results'!$B$31:$D$46,3,FALSE),"")</f>
        <v/>
      </c>
      <c r="H8" s="123" t="str">
        <f>IFERROR(VLOOKUP($B8,' xc results'!$B$47:$D$66,3,FALSE),"")</f>
        <v/>
      </c>
      <c r="I8" s="123" t="str">
        <f>IFERROR(VLOOKUP($B8,' xc results'!$B$79:$D$89,3,FALSE),"")</f>
        <v/>
      </c>
      <c r="J8" s="123"/>
      <c r="K8" s="123">
        <f>IF(SUM(D8:I8)=0,"",SUM(D8:I8))</f>
        <v>24</v>
      </c>
      <c r="L8" s="123">
        <f>SUM(N8:Q8)</f>
        <v>24</v>
      </c>
      <c r="M8" s="123">
        <f>IF(COUNT(D8:I8)=0,"",COUNT(D8:I8))</f>
        <v>1</v>
      </c>
      <c r="N8" s="124">
        <f>IFERROR(LARGE($D8:$I8,D$3),"")</f>
        <v>24</v>
      </c>
      <c r="O8" s="124" t="str">
        <f>IFERROR(LARGE($D8:$I8,E$3),"")</f>
        <v/>
      </c>
      <c r="P8" s="124" t="str">
        <f>IFERROR(LARGE($D8:$I8,F$3),"")</f>
        <v/>
      </c>
      <c r="Q8" s="125" t="str">
        <f>IFERROR(LARGE($D8:$I8,H$3),"")</f>
        <v/>
      </c>
      <c r="R8" s="113">
        <f t="shared" si="2"/>
        <v>1</v>
      </c>
    </row>
    <row r="9" spans="1:18" s="279" customFormat="1" ht="17.399999999999999" customHeight="1">
      <c r="A9" s="120">
        <f>RANK(L9,$L$5:$L$14,0)</f>
        <v>5</v>
      </c>
      <c r="B9" s="121" t="s">
        <v>16</v>
      </c>
      <c r="C9" s="122" t="str">
        <f>VLOOKUP(B9,'Age Cat'!F:G,2,FALSE)</f>
        <v>V30</v>
      </c>
      <c r="D9" s="123">
        <f>IFERROR(VLOOKUP($B9,' xc results'!$B$3:$D$17,3,FALSE),"")</f>
        <v>23</v>
      </c>
      <c r="E9" s="123" t="str">
        <f>IFERROR(VLOOKUP($B9,' xc results'!$B$21:$D$29,3,FALSE),"")</f>
        <v/>
      </c>
      <c r="F9" s="123"/>
      <c r="G9" s="123" t="str">
        <f>IFERROR(VLOOKUP($B9,' xc results'!$B$31:$D$46,3,FALSE),"")</f>
        <v/>
      </c>
      <c r="H9" s="123" t="str">
        <f>IFERROR(VLOOKUP($B9,' xc results'!$B$47:$D$66,3,FALSE),"")</f>
        <v/>
      </c>
      <c r="I9" s="123" t="str">
        <f>IFERROR(VLOOKUP($B9,' xc results'!$B$79:$D$89,3,FALSE),"")</f>
        <v/>
      </c>
      <c r="J9" s="123"/>
      <c r="K9" s="123">
        <f>IF(SUM(D9:I9)=0,"",SUM(D9:I9))</f>
        <v>23</v>
      </c>
      <c r="L9" s="123">
        <f>SUM(N9:Q9)</f>
        <v>23</v>
      </c>
      <c r="M9" s="123">
        <f>IF(COUNT(D9:I9)=0,"",COUNT(D9:I9))</f>
        <v>1</v>
      </c>
      <c r="N9" s="124">
        <f>IFERROR(LARGE($D9:$I9,D$3),"")</f>
        <v>23</v>
      </c>
      <c r="O9" s="124" t="str">
        <f>IFERROR(LARGE($D9:$I9,E$3),"")</f>
        <v/>
      </c>
      <c r="P9" s="124" t="str">
        <f>IFERROR(LARGE($D9:$I9,F$3),"")</f>
        <v/>
      </c>
      <c r="Q9" s="125" t="str">
        <f>IFERROR(LARGE($D9:$I9,H$3),"")</f>
        <v/>
      </c>
      <c r="R9" s="113">
        <f t="shared" si="2"/>
        <v>1</v>
      </c>
    </row>
    <row r="10" spans="1:18" s="279" customFormat="1" ht="17.399999999999999" customHeight="1">
      <c r="A10" s="120">
        <f>RANK(L10,$L$5:$L$14,0)</f>
        <v>5</v>
      </c>
      <c r="B10" s="126" t="s">
        <v>7</v>
      </c>
      <c r="C10" s="122" t="str">
        <f>VLOOKUP(B10,'Age Cat'!F:G,2,FALSE)</f>
        <v>V40</v>
      </c>
      <c r="D10" s="123" t="str">
        <f>IFERROR(VLOOKUP($B10,' xc results'!$B$3:$D$17,3,FALSE),"")</f>
        <v/>
      </c>
      <c r="E10" s="123">
        <f>IFERROR(VLOOKUP($B10,' xc results'!$B$21:$D$29,3,FALSE),"")</f>
        <v>23</v>
      </c>
      <c r="F10" s="123"/>
      <c r="G10" s="123" t="str">
        <f>IFERROR(VLOOKUP($B10,' xc results'!$B$31:$D$46,3,FALSE),"")</f>
        <v/>
      </c>
      <c r="H10" s="123" t="str">
        <f>IFERROR(VLOOKUP($B10,' xc results'!$B$47:$D$66,3,FALSE),"")</f>
        <v/>
      </c>
      <c r="I10" s="123" t="str">
        <f>IFERROR(VLOOKUP($B10,' xc results'!$B$79:$D$89,3,FALSE),"")</f>
        <v/>
      </c>
      <c r="J10" s="123"/>
      <c r="K10" s="123">
        <f>IF(SUM(D10:I10)=0,"",SUM(D10:I10))</f>
        <v>23</v>
      </c>
      <c r="L10" s="123">
        <f>SUM(N10:Q10)</f>
        <v>23</v>
      </c>
      <c r="M10" s="123">
        <f>IF(COUNT(D10:I10)=0,"",COUNT(D10:I10))</f>
        <v>1</v>
      </c>
      <c r="N10" s="124">
        <f>IFERROR(LARGE($D10:$I10,D$3),"")</f>
        <v>23</v>
      </c>
      <c r="O10" s="124" t="str">
        <f>IFERROR(LARGE($D10:$I10,E$3),"")</f>
        <v/>
      </c>
      <c r="P10" s="124" t="str">
        <f>IFERROR(LARGE($D10:$I10,F$3),"")</f>
        <v/>
      </c>
      <c r="Q10" s="125" t="str">
        <f>IFERROR(LARGE($D10:$I10,H$3),"")</f>
        <v/>
      </c>
      <c r="R10" s="113">
        <f t="shared" si="2"/>
        <v>1</v>
      </c>
    </row>
    <row r="11" spans="1:18" s="328" customFormat="1" ht="17.399999999999999" customHeight="1">
      <c r="A11" s="120">
        <f>RANK(L11,$L$5:$L$14,0)</f>
        <v>7</v>
      </c>
      <c r="B11" s="126" t="s">
        <v>330</v>
      </c>
      <c r="C11" s="122" t="e">
        <f>VLOOKUP(B11,'Age Cat'!F:G,2,FALSE)</f>
        <v>#N/A</v>
      </c>
      <c r="D11" s="123">
        <f>IFERROR(VLOOKUP($B11,' xc results'!$B$3:$D$17,3,FALSE),"")</f>
        <v>22</v>
      </c>
      <c r="E11" s="123" t="str">
        <f>IFERROR(VLOOKUP($B11,' xc results'!$B$21:$D$29,3,FALSE),"")</f>
        <v/>
      </c>
      <c r="F11" s="123"/>
      <c r="G11" s="123" t="str">
        <f>IFERROR(VLOOKUP($B11,' xc results'!$B$31:$D$46,3,FALSE),"")</f>
        <v/>
      </c>
      <c r="H11" s="123" t="str">
        <f>IFERROR(VLOOKUP($B11,' xc results'!$B$47:$D$66,3,FALSE),"")</f>
        <v/>
      </c>
      <c r="I11" s="123" t="str">
        <f>IFERROR(VLOOKUP($B11,' xc results'!$B$79:$D$89,3,FALSE),"")</f>
        <v/>
      </c>
      <c r="J11" s="123"/>
      <c r="K11" s="123">
        <f>IF(SUM(D11:I11)=0,"",SUM(D11:I11))</f>
        <v>22</v>
      </c>
      <c r="L11" s="123">
        <f>SUM(N11:Q11)</f>
        <v>22</v>
      </c>
      <c r="M11" s="123">
        <f>IF(COUNT(D11:I11)=0,"",COUNT(D11:I11))</f>
        <v>1</v>
      </c>
      <c r="N11" s="124">
        <f>IFERROR(LARGE($D11:$I11,D$3),"")</f>
        <v>22</v>
      </c>
      <c r="O11" s="124" t="str">
        <f>IFERROR(LARGE($D11:$I11,E$3),"")</f>
        <v/>
      </c>
      <c r="P11" s="124" t="str">
        <f>IFERROR(LARGE($D11:$I11,F$3),"")</f>
        <v/>
      </c>
      <c r="Q11" s="125" t="str">
        <f>IFERROR(LARGE($D11:$I11,H$3),"")</f>
        <v/>
      </c>
      <c r="R11" s="113">
        <f t="shared" ref="R11:R12" si="3">COUNT(N11:Q11)</f>
        <v>1</v>
      </c>
    </row>
    <row r="12" spans="1:18" s="328" customFormat="1" ht="17.399999999999999" customHeight="1">
      <c r="A12" s="120">
        <f>RANK(L12,$L$5:$L$14,0)</f>
        <v>7</v>
      </c>
      <c r="B12" s="126" t="s">
        <v>247</v>
      </c>
      <c r="C12" s="122" t="str">
        <f>VLOOKUP(B12,'Age Cat'!F:G,2,FALSE)</f>
        <v>V40</v>
      </c>
      <c r="D12" s="123" t="str">
        <f>IFERROR(VLOOKUP($B12,' xc results'!$B$3:$D$17,3,FALSE),"")</f>
        <v/>
      </c>
      <c r="E12" s="123">
        <f>IFERROR(VLOOKUP($B12,' xc results'!$B$21:$D$29,3,FALSE),"")</f>
        <v>22</v>
      </c>
      <c r="F12" s="123"/>
      <c r="G12" s="123" t="str">
        <f>IFERROR(VLOOKUP($B12,' xc results'!$B$31:$D$46,3,FALSE),"")</f>
        <v/>
      </c>
      <c r="H12" s="123" t="str">
        <f>IFERROR(VLOOKUP($B12,' xc results'!$B$47:$D$66,3,FALSE),"")</f>
        <v/>
      </c>
      <c r="I12" s="123" t="str">
        <f>IFERROR(VLOOKUP($B12,' xc results'!$B$79:$D$89,3,FALSE),"")</f>
        <v/>
      </c>
      <c r="J12" s="123"/>
      <c r="K12" s="123">
        <f>IF(SUM(D12:I12)=0,"",SUM(D12:I12))</f>
        <v>22</v>
      </c>
      <c r="L12" s="123">
        <f>SUM(N12:Q12)</f>
        <v>22</v>
      </c>
      <c r="M12" s="123">
        <f>IF(COUNT(D12:I12)=0,"",COUNT(D12:I12))</f>
        <v>1</v>
      </c>
      <c r="N12" s="124">
        <f>IFERROR(LARGE($D12:$I12,D$3),"")</f>
        <v>22</v>
      </c>
      <c r="O12" s="124" t="str">
        <f>IFERROR(LARGE($D12:$I12,E$3),"")</f>
        <v/>
      </c>
      <c r="P12" s="124" t="str">
        <f>IFERROR(LARGE($D12:$I12,F$3),"")</f>
        <v/>
      </c>
      <c r="Q12" s="125" t="str">
        <f>IFERROR(LARGE($D12:$I12,H$3),"")</f>
        <v/>
      </c>
      <c r="R12" s="113">
        <f t="shared" si="3"/>
        <v>1</v>
      </c>
    </row>
    <row r="13" spans="1:18" ht="17.399999999999999" customHeight="1">
      <c r="A13" s="120">
        <f>RANK(L13,$L$5:$L$14,0)</f>
        <v>9</v>
      </c>
      <c r="B13" s="126" t="s">
        <v>308</v>
      </c>
      <c r="C13" s="122" t="str">
        <f>VLOOKUP(B13,'Age Cat'!F:G,2,FALSE)</f>
        <v>V40</v>
      </c>
      <c r="D13" s="123">
        <f>IFERROR(VLOOKUP($B13,' xc results'!$B$3:$D$17,3,FALSE),"")</f>
        <v>18</v>
      </c>
      <c r="E13" s="123" t="str">
        <f>IFERROR(VLOOKUP($B13,' xc results'!$B$21:$D$29,3,FALSE),"")</f>
        <v/>
      </c>
      <c r="F13" s="123"/>
      <c r="G13" s="123" t="str">
        <f>IFERROR(VLOOKUP($B13,' xc results'!$B$31:$D$46,3,FALSE),"")</f>
        <v/>
      </c>
      <c r="H13" s="123" t="str">
        <f>IFERROR(VLOOKUP($B13,' xc results'!$B$47:$D$66,3,FALSE),"")</f>
        <v/>
      </c>
      <c r="I13" s="123" t="str">
        <f>IFERROR(VLOOKUP($B13,' xc results'!$B$79:$D$89,3,FALSE),"")</f>
        <v/>
      </c>
      <c r="J13" s="123"/>
      <c r="K13" s="123">
        <f>IF(SUM(D13:I13)=0,"",SUM(D13:I13))</f>
        <v>18</v>
      </c>
      <c r="L13" s="123">
        <f>SUM(N13:Q13)</f>
        <v>18</v>
      </c>
      <c r="M13" s="123">
        <f>IF(COUNT(D13:I13)=0,"",COUNT(D13:I13))</f>
        <v>1</v>
      </c>
      <c r="N13" s="124">
        <f>IFERROR(LARGE($D13:$I13,D$3),"")</f>
        <v>18</v>
      </c>
      <c r="O13" s="124" t="str">
        <f>IFERROR(LARGE($D13:$I13,E$3),"")</f>
        <v/>
      </c>
      <c r="P13" s="124" t="str">
        <f>IFERROR(LARGE($D13:$I13,F$3),"")</f>
        <v/>
      </c>
      <c r="Q13" s="125" t="str">
        <f>IFERROR(LARGE($D13:$I13,H$3),"")</f>
        <v/>
      </c>
      <c r="R13" s="113">
        <f t="shared" si="2"/>
        <v>1</v>
      </c>
    </row>
    <row r="14" spans="1:18" ht="17.399999999999999" customHeight="1">
      <c r="A14" s="120">
        <f>RANK(L14,$L$5:$L$14,0)</f>
        <v>10</v>
      </c>
      <c r="B14" s="126" t="s">
        <v>412</v>
      </c>
      <c r="C14" s="122" t="e">
        <f>VLOOKUP(B14,'Age Cat'!F:G,2,FALSE)</f>
        <v>#N/A</v>
      </c>
      <c r="D14" s="123">
        <f>IFERROR(VLOOKUP($B14,' xc results'!$B$3:$D$17,3,FALSE),"")</f>
        <v>17</v>
      </c>
      <c r="E14" s="123" t="str">
        <f>IFERROR(VLOOKUP($B14,' xc results'!$B$21:$D$29,3,FALSE),"")</f>
        <v/>
      </c>
      <c r="F14" s="123"/>
      <c r="G14" s="123" t="str">
        <f>IFERROR(VLOOKUP($B14,' xc results'!$B$31:$D$46,3,FALSE),"")</f>
        <v/>
      </c>
      <c r="H14" s="123" t="str">
        <f>IFERROR(VLOOKUP($B14,' xc results'!$B$47:$D$66,3,FALSE),"")</f>
        <v/>
      </c>
      <c r="I14" s="123" t="str">
        <f>IFERROR(VLOOKUP($B14,' xc results'!$B$79:$D$89,3,FALSE),"")</f>
        <v/>
      </c>
      <c r="J14" s="123"/>
      <c r="K14" s="123">
        <f>IF(SUM(D14:I14)=0,"",SUM(D14:I14))</f>
        <v>17</v>
      </c>
      <c r="L14" s="123">
        <f>SUM(N14:Q14)</f>
        <v>17</v>
      </c>
      <c r="M14" s="123">
        <f>IF(COUNT(D14:I14)=0,"",COUNT(D14:I14))</f>
        <v>1</v>
      </c>
      <c r="N14" s="124">
        <f>IFERROR(LARGE($D14:$I14,D$3),"")</f>
        <v>17</v>
      </c>
      <c r="O14" s="124" t="str">
        <f>IFERROR(LARGE($D14:$I14,E$3),"")</f>
        <v/>
      </c>
      <c r="P14" s="124" t="str">
        <f>IFERROR(LARGE($D14:$I14,F$3),"")</f>
        <v/>
      </c>
      <c r="Q14" s="125" t="str">
        <f>IFERROR(LARGE($D14:$I14,H$3),"")</f>
        <v/>
      </c>
      <c r="R14" s="113">
        <f t="shared" si="2"/>
        <v>1</v>
      </c>
    </row>
    <row r="15" spans="1:18" ht="13.5" hidden="1" customHeight="1">
      <c r="A15" s="120" t="e">
        <f>#REF!+1</f>
        <v>#REF!</v>
      </c>
      <c r="B15" s="121"/>
      <c r="C15" s="138"/>
      <c r="D15" s="123" t="str">
        <f>IFERROR(VLOOKUP($B15,' xc results'!$B$3:$D$17,3,FALSE),"")</f>
        <v/>
      </c>
      <c r="E15" s="123" t="str">
        <f>IFERROR(VLOOKUP($B15,' xc results'!$B$21:$D$29,3,FALSE),"")</f>
        <v/>
      </c>
      <c r="F15" s="123" t="str">
        <f>IFERROR(VLOOKUP($B15,' xc results'!$B$33:$D$49,3,FALSE),"")</f>
        <v/>
      </c>
      <c r="G15" s="123" t="str">
        <f>IFERROR(VLOOKUP($B15,' xc results'!$B$49:$D$60,3,FALSE),"")</f>
        <v/>
      </c>
      <c r="H15" s="123" t="str">
        <f>IFERROR(VLOOKUP($B15,' xc results'!$B$64:$D$75,3,FALSE),"")</f>
        <v/>
      </c>
      <c r="I15" s="123" t="str">
        <f>IFERROR(VLOOKUP($B15,' xc results'!$B$79:$D$89,3,FALSE),"")</f>
        <v/>
      </c>
      <c r="J15" s="123"/>
      <c r="K15" s="123" t="str">
        <f t="shared" ref="K5:K24" si="4">IF(SUM(D15:I15)=0,"",SUM(D15:I15))</f>
        <v/>
      </c>
      <c r="L15" s="123">
        <f t="shared" ref="L15:L24" si="5">SUM(N15:Q15)</f>
        <v>0</v>
      </c>
      <c r="M15" s="123" t="str">
        <f t="shared" ref="M5:M24" si="6">IF(COUNT(D15:I15)=0,"",COUNT(D15:I15))</f>
        <v/>
      </c>
      <c r="N15" s="124" t="str">
        <f t="shared" ref="N5:N24" si="7">IFERROR(LARGE($D15:$I15,D$3),"")</f>
        <v/>
      </c>
      <c r="O15" s="124" t="str">
        <f t="shared" ref="O5:O24" si="8">IFERROR(LARGE($D15:$I15,E$3),"")</f>
        <v/>
      </c>
      <c r="P15" s="124" t="str">
        <f t="shared" ref="P5:P24" si="9">IFERROR(LARGE($D15:$I15,F$3),"")</f>
        <v/>
      </c>
      <c r="Q15" s="125" t="str">
        <f t="shared" ref="Q6:Q24" si="10">IFERROR(LARGE($D15:$I15,H$3),"")</f>
        <v/>
      </c>
      <c r="R15" s="113">
        <f t="shared" si="1"/>
        <v>0</v>
      </c>
    </row>
    <row r="16" spans="1:18" ht="13.5" hidden="1" customHeight="1">
      <c r="A16" s="128" t="e">
        <f t="shared" ref="A16:A23" si="11">A15+1</f>
        <v>#REF!</v>
      </c>
      <c r="B16" s="126"/>
      <c r="C16" s="139"/>
      <c r="D16" s="130" t="str">
        <f>IFERROR(VLOOKUP($B16,' xc results'!$B$3:$D$17,3,FALSE),"")</f>
        <v/>
      </c>
      <c r="E16" s="130" t="str">
        <f>IFERROR(VLOOKUP($B16,' xc results'!$B$21:$D$29,3,FALSE),"")</f>
        <v/>
      </c>
      <c r="F16" s="130" t="str">
        <f>IFERROR(VLOOKUP($B16,' xc results'!$B$33:$D$49,3,FALSE),"")</f>
        <v/>
      </c>
      <c r="G16" s="130" t="str">
        <f>IFERROR(VLOOKUP($B16,' xc results'!$B$49:$D$60,3,FALSE),"")</f>
        <v/>
      </c>
      <c r="H16" s="130" t="str">
        <f>IFERROR(VLOOKUP($B16,' xc results'!$B$64:$D$75,3,FALSE),"")</f>
        <v/>
      </c>
      <c r="I16" s="130" t="str">
        <f>IFERROR(VLOOKUP($B16,' xc results'!$B$79:$D$89,3,FALSE),"")</f>
        <v/>
      </c>
      <c r="J16" s="130"/>
      <c r="K16" s="130" t="str">
        <f t="shared" si="4"/>
        <v/>
      </c>
      <c r="L16" s="130">
        <f t="shared" si="5"/>
        <v>0</v>
      </c>
      <c r="M16" s="130" t="str">
        <f t="shared" si="6"/>
        <v/>
      </c>
      <c r="N16" s="131" t="str">
        <f t="shared" si="7"/>
        <v/>
      </c>
      <c r="O16" s="131" t="str">
        <f t="shared" si="8"/>
        <v/>
      </c>
      <c r="P16" s="131" t="str">
        <f t="shared" si="9"/>
        <v/>
      </c>
      <c r="Q16" s="132" t="str">
        <f t="shared" si="10"/>
        <v/>
      </c>
      <c r="R16" s="113">
        <f t="shared" si="1"/>
        <v>0</v>
      </c>
    </row>
    <row r="17" spans="1:21" ht="13.5" hidden="1" customHeight="1">
      <c r="A17" s="128" t="e">
        <f t="shared" si="11"/>
        <v>#REF!</v>
      </c>
      <c r="B17" s="126"/>
      <c r="C17" s="139"/>
      <c r="D17" s="130" t="str">
        <f>IFERROR(VLOOKUP($B17,' xc results'!$B$3:$D$17,3,FALSE),"")</f>
        <v/>
      </c>
      <c r="E17" s="130" t="str">
        <f>IFERROR(VLOOKUP($B17,' xc results'!$B$21:$D$29,3,FALSE),"")</f>
        <v/>
      </c>
      <c r="F17" s="130" t="str">
        <f>IFERROR(VLOOKUP($B17,' xc results'!$B$33:$D$49,3,FALSE),"")</f>
        <v/>
      </c>
      <c r="G17" s="130" t="str">
        <f>IFERROR(VLOOKUP($B17,' xc results'!$B$49:$D$60,3,FALSE),"")</f>
        <v/>
      </c>
      <c r="H17" s="130" t="str">
        <f>IFERROR(VLOOKUP($B17,' xc results'!$B$64:$D$75,3,FALSE),"")</f>
        <v/>
      </c>
      <c r="I17" s="130" t="str">
        <f>IFERROR(VLOOKUP($B17,' xc results'!$B$79:$D$89,3,FALSE),"")</f>
        <v/>
      </c>
      <c r="J17" s="130"/>
      <c r="K17" s="130" t="str">
        <f t="shared" si="4"/>
        <v/>
      </c>
      <c r="L17" s="130">
        <f t="shared" si="5"/>
        <v>0</v>
      </c>
      <c r="M17" s="130" t="str">
        <f t="shared" si="6"/>
        <v/>
      </c>
      <c r="N17" s="131" t="str">
        <f t="shared" si="7"/>
        <v/>
      </c>
      <c r="O17" s="131" t="str">
        <f t="shared" si="8"/>
        <v/>
      </c>
      <c r="P17" s="131" t="str">
        <f t="shared" si="9"/>
        <v/>
      </c>
      <c r="Q17" s="132" t="str">
        <f t="shared" si="10"/>
        <v/>
      </c>
      <c r="R17" s="113">
        <f t="shared" si="1"/>
        <v>0</v>
      </c>
    </row>
    <row r="18" spans="1:21" ht="13.5" hidden="1" customHeight="1">
      <c r="A18" s="128" t="e">
        <f t="shared" si="11"/>
        <v>#REF!</v>
      </c>
      <c r="B18" s="126"/>
      <c r="C18" s="139"/>
      <c r="D18" s="130" t="str">
        <f>IFERROR(VLOOKUP($B18,' xc results'!$B$3:$D$17,3,FALSE),"")</f>
        <v/>
      </c>
      <c r="E18" s="130" t="str">
        <f>IFERROR(VLOOKUP($B18,' xc results'!$B$21:$D$29,3,FALSE),"")</f>
        <v/>
      </c>
      <c r="F18" s="130" t="str">
        <f>IFERROR(VLOOKUP($B18,' xc results'!$B$33:$D$49,3,FALSE),"")</f>
        <v/>
      </c>
      <c r="G18" s="130" t="str">
        <f>IFERROR(VLOOKUP($B18,' xc results'!$B$49:$D$60,3,FALSE),"")</f>
        <v/>
      </c>
      <c r="H18" s="130" t="str">
        <f>IFERROR(VLOOKUP($B18,' xc results'!$B$64:$D$75,3,FALSE),"")</f>
        <v/>
      </c>
      <c r="I18" s="130" t="str">
        <f>IFERROR(VLOOKUP($B18,' xc results'!$B$79:$D$89,3,FALSE),"")</f>
        <v/>
      </c>
      <c r="J18" s="130"/>
      <c r="K18" s="130" t="str">
        <f t="shared" si="4"/>
        <v/>
      </c>
      <c r="L18" s="130">
        <f t="shared" si="5"/>
        <v>0</v>
      </c>
      <c r="M18" s="130" t="str">
        <f t="shared" si="6"/>
        <v/>
      </c>
      <c r="N18" s="131" t="str">
        <f t="shared" si="7"/>
        <v/>
      </c>
      <c r="O18" s="131" t="str">
        <f t="shared" si="8"/>
        <v/>
      </c>
      <c r="P18" s="131" t="str">
        <f t="shared" si="9"/>
        <v/>
      </c>
      <c r="Q18" s="132" t="str">
        <f t="shared" si="10"/>
        <v/>
      </c>
      <c r="R18" s="113">
        <f t="shared" si="1"/>
        <v>0</v>
      </c>
    </row>
    <row r="19" spans="1:21" ht="13.5" hidden="1" customHeight="1">
      <c r="A19" s="128" t="e">
        <f t="shared" si="11"/>
        <v>#REF!</v>
      </c>
      <c r="B19" s="126"/>
      <c r="C19" s="139"/>
      <c r="D19" s="130" t="str">
        <f>IFERROR(VLOOKUP($B19,' xc results'!$B$3:$D$17,3,FALSE),"")</f>
        <v/>
      </c>
      <c r="E19" s="130" t="str">
        <f>IFERROR(VLOOKUP($B19,' xc results'!$B$21:$D$29,3,FALSE),"")</f>
        <v/>
      </c>
      <c r="F19" s="130" t="str">
        <f>IFERROR(VLOOKUP($B19,' xc results'!$B$33:$D$49,3,FALSE),"")</f>
        <v/>
      </c>
      <c r="G19" s="130" t="str">
        <f>IFERROR(VLOOKUP($B19,' xc results'!$B$49:$D$60,3,FALSE),"")</f>
        <v/>
      </c>
      <c r="H19" s="130" t="str">
        <f>IFERROR(VLOOKUP($B19,' xc results'!$B$64:$D$75,3,FALSE),"")</f>
        <v/>
      </c>
      <c r="I19" s="130" t="str">
        <f>IFERROR(VLOOKUP($B19,' xc results'!$B$79:$D$89,3,FALSE),"")</f>
        <v/>
      </c>
      <c r="J19" s="130"/>
      <c r="K19" s="130" t="str">
        <f t="shared" si="4"/>
        <v/>
      </c>
      <c r="L19" s="130">
        <f t="shared" si="5"/>
        <v>0</v>
      </c>
      <c r="M19" s="130" t="str">
        <f t="shared" si="6"/>
        <v/>
      </c>
      <c r="N19" s="131" t="str">
        <f t="shared" si="7"/>
        <v/>
      </c>
      <c r="O19" s="131" t="str">
        <f t="shared" si="8"/>
        <v/>
      </c>
      <c r="P19" s="131" t="str">
        <f t="shared" si="9"/>
        <v/>
      </c>
      <c r="Q19" s="132" t="str">
        <f t="shared" si="10"/>
        <v/>
      </c>
      <c r="R19" s="113">
        <f t="shared" si="1"/>
        <v>0</v>
      </c>
    </row>
    <row r="20" spans="1:21" ht="13.5" hidden="1" customHeight="1">
      <c r="A20" s="128" t="e">
        <f t="shared" si="11"/>
        <v>#REF!</v>
      </c>
      <c r="B20" s="126"/>
      <c r="C20" s="139"/>
      <c r="D20" s="130" t="str">
        <f>IFERROR(VLOOKUP($B20,' xc results'!$B$3:$D$17,3,FALSE),"")</f>
        <v/>
      </c>
      <c r="E20" s="130" t="str">
        <f>IFERROR(VLOOKUP($B20,' xc results'!$B$21:$D$29,3,FALSE),"")</f>
        <v/>
      </c>
      <c r="F20" s="130" t="str">
        <f>IFERROR(VLOOKUP($B20,' xc results'!$B$33:$D$49,3,FALSE),"")</f>
        <v/>
      </c>
      <c r="G20" s="130" t="str">
        <f>IFERROR(VLOOKUP($B20,' xc results'!$B$49:$D$60,3,FALSE),"")</f>
        <v/>
      </c>
      <c r="H20" s="130" t="str">
        <f>IFERROR(VLOOKUP($B20,' xc results'!$B$64:$D$75,3,FALSE),"")</f>
        <v/>
      </c>
      <c r="I20" s="130" t="str">
        <f>IFERROR(VLOOKUP($B20,' xc results'!$B$79:$D$89,3,FALSE),"")</f>
        <v/>
      </c>
      <c r="J20" s="130"/>
      <c r="K20" s="130" t="str">
        <f t="shared" si="4"/>
        <v/>
      </c>
      <c r="L20" s="130">
        <f t="shared" si="5"/>
        <v>0</v>
      </c>
      <c r="M20" s="130" t="str">
        <f t="shared" si="6"/>
        <v/>
      </c>
      <c r="N20" s="131" t="str">
        <f t="shared" si="7"/>
        <v/>
      </c>
      <c r="O20" s="131" t="str">
        <f t="shared" si="8"/>
        <v/>
      </c>
      <c r="P20" s="131" t="str">
        <f t="shared" si="9"/>
        <v/>
      </c>
      <c r="Q20" s="132" t="str">
        <f t="shared" si="10"/>
        <v/>
      </c>
      <c r="R20" s="113">
        <f t="shared" si="1"/>
        <v>0</v>
      </c>
    </row>
    <row r="21" spans="1:21" ht="13.5" hidden="1" customHeight="1">
      <c r="A21" s="128" t="e">
        <f t="shared" si="11"/>
        <v>#REF!</v>
      </c>
      <c r="B21" s="126"/>
      <c r="C21" s="139"/>
      <c r="D21" s="130" t="str">
        <f>IFERROR(VLOOKUP($B21,' xc results'!$B$3:$D$17,3,FALSE),"")</f>
        <v/>
      </c>
      <c r="E21" s="130" t="str">
        <f>IFERROR(VLOOKUP($B21,' xc results'!$B$21:$D$29,3,FALSE),"")</f>
        <v/>
      </c>
      <c r="F21" s="130" t="str">
        <f>IFERROR(VLOOKUP($B21,' xc results'!$B$33:$D$49,3,FALSE),"")</f>
        <v/>
      </c>
      <c r="G21" s="130" t="str">
        <f>IFERROR(VLOOKUP($B21,' xc results'!$B$49:$D$60,3,FALSE),"")</f>
        <v/>
      </c>
      <c r="H21" s="130" t="str">
        <f>IFERROR(VLOOKUP($B21,' xc results'!$B$64:$D$75,3,FALSE),"")</f>
        <v/>
      </c>
      <c r="I21" s="130" t="str">
        <f>IFERROR(VLOOKUP($B21,' xc results'!$B$79:$D$89,3,FALSE),"")</f>
        <v/>
      </c>
      <c r="J21" s="130"/>
      <c r="K21" s="130" t="str">
        <f t="shared" si="4"/>
        <v/>
      </c>
      <c r="L21" s="130">
        <f t="shared" si="5"/>
        <v>0</v>
      </c>
      <c r="M21" s="130" t="str">
        <f t="shared" si="6"/>
        <v/>
      </c>
      <c r="N21" s="131" t="str">
        <f t="shared" si="7"/>
        <v/>
      </c>
      <c r="O21" s="131" t="str">
        <f t="shared" si="8"/>
        <v/>
      </c>
      <c r="P21" s="131" t="str">
        <f t="shared" si="9"/>
        <v/>
      </c>
      <c r="Q21" s="132" t="str">
        <f t="shared" si="10"/>
        <v/>
      </c>
      <c r="R21" s="113">
        <f t="shared" si="1"/>
        <v>0</v>
      </c>
    </row>
    <row r="22" spans="1:21" ht="13.5" hidden="1" customHeight="1">
      <c r="A22" s="128" t="e">
        <f t="shared" si="11"/>
        <v>#REF!</v>
      </c>
      <c r="B22" s="140"/>
      <c r="C22" s="139"/>
      <c r="D22" s="130" t="str">
        <f>IFERROR(VLOOKUP($B22,' xc results'!$B$3:$D$17,3,FALSE),"")</f>
        <v/>
      </c>
      <c r="E22" s="130" t="str">
        <f>IFERROR(VLOOKUP($B22,' xc results'!$B$21:$D$29,3,FALSE),"")</f>
        <v/>
      </c>
      <c r="F22" s="130" t="str">
        <f>IFERROR(VLOOKUP($B22,' xc results'!$B$33:$D$49,3,FALSE),"")</f>
        <v/>
      </c>
      <c r="G22" s="130" t="str">
        <f>IFERROR(VLOOKUP($B22,' xc results'!$B$49:$D$60,3,FALSE),"")</f>
        <v/>
      </c>
      <c r="H22" s="130" t="str">
        <f>IFERROR(VLOOKUP($B22,' xc results'!$B$64:$D$75,3,FALSE),"")</f>
        <v/>
      </c>
      <c r="I22" s="130" t="str">
        <f>IFERROR(VLOOKUP($B22,' xc results'!$B$79:$D$89,3,FALSE),"")</f>
        <v/>
      </c>
      <c r="J22" s="130"/>
      <c r="K22" s="130" t="str">
        <f t="shared" si="4"/>
        <v/>
      </c>
      <c r="L22" s="130">
        <f t="shared" si="5"/>
        <v>0</v>
      </c>
      <c r="M22" s="130" t="str">
        <f t="shared" si="6"/>
        <v/>
      </c>
      <c r="N22" s="131" t="str">
        <f t="shared" si="7"/>
        <v/>
      </c>
      <c r="O22" s="131" t="str">
        <f t="shared" si="8"/>
        <v/>
      </c>
      <c r="P22" s="131" t="str">
        <f t="shared" si="9"/>
        <v/>
      </c>
      <c r="Q22" s="132" t="str">
        <f t="shared" si="10"/>
        <v/>
      </c>
      <c r="R22" s="113">
        <f t="shared" si="1"/>
        <v>0</v>
      </c>
    </row>
    <row r="23" spans="1:21" ht="13.5" hidden="1" customHeight="1">
      <c r="A23" s="128" t="e">
        <f t="shared" si="11"/>
        <v>#REF!</v>
      </c>
      <c r="B23" s="126"/>
      <c r="C23" s="139"/>
      <c r="D23" s="130" t="str">
        <f>IFERROR(VLOOKUP($B23,' xc results'!$B$3:$D$17,3,FALSE),"")</f>
        <v/>
      </c>
      <c r="E23" s="130" t="str">
        <f>IFERROR(VLOOKUP($B23,' xc results'!$B$21:$D$29,3,FALSE),"")</f>
        <v/>
      </c>
      <c r="F23" s="130" t="str">
        <f>IFERROR(VLOOKUP($B23,' xc results'!$B$33:$D$49,3,FALSE),"")</f>
        <v/>
      </c>
      <c r="G23" s="130" t="str">
        <f>IFERROR(VLOOKUP($B23,' xc results'!$B$49:$D$60,3,FALSE),"")</f>
        <v/>
      </c>
      <c r="H23" s="130" t="str">
        <f>IFERROR(VLOOKUP($B23,' xc results'!$B$64:$D$75,3,FALSE),"")</f>
        <v/>
      </c>
      <c r="I23" s="130" t="str">
        <f>IFERROR(VLOOKUP($B23,' xc results'!$B$79:$D$89,3,FALSE),"")</f>
        <v/>
      </c>
      <c r="J23" s="130"/>
      <c r="K23" s="130" t="str">
        <f t="shared" si="4"/>
        <v/>
      </c>
      <c r="L23" s="130">
        <f t="shared" si="5"/>
        <v>0</v>
      </c>
      <c r="M23" s="130" t="str">
        <f t="shared" si="6"/>
        <v/>
      </c>
      <c r="N23" s="131" t="str">
        <f t="shared" si="7"/>
        <v/>
      </c>
      <c r="O23" s="131" t="str">
        <f t="shared" si="8"/>
        <v/>
      </c>
      <c r="P23" s="131" t="str">
        <f t="shared" si="9"/>
        <v/>
      </c>
      <c r="Q23" s="132" t="str">
        <f t="shared" si="10"/>
        <v/>
      </c>
      <c r="R23" s="113">
        <f t="shared" si="1"/>
        <v>0</v>
      </c>
    </row>
    <row r="24" spans="1:21" ht="13.5" hidden="1" customHeight="1" thickBot="1">
      <c r="A24" s="133">
        <v>14</v>
      </c>
      <c r="B24" s="141"/>
      <c r="C24" s="142"/>
      <c r="D24" s="135" t="str">
        <f>IFERROR(VLOOKUP($B24,' xc results'!$B$3:$D$17,3,FALSE),"")</f>
        <v/>
      </c>
      <c r="E24" s="135" t="str">
        <f>IFERROR(VLOOKUP($B24,' xc results'!$B$21:$D$29,3,FALSE),"")</f>
        <v/>
      </c>
      <c r="F24" s="135" t="str">
        <f>IFERROR(VLOOKUP($B24,' xc results'!$B$33:$D$49,3,FALSE),"")</f>
        <v/>
      </c>
      <c r="G24" s="135" t="str">
        <f>IFERROR(VLOOKUP($B24,' xc results'!$B$49:$D$60,3,FALSE),"")</f>
        <v/>
      </c>
      <c r="H24" s="135" t="str">
        <f>IFERROR(VLOOKUP($B24,' xc results'!$B$64:$D$75,3,FALSE),"")</f>
        <v/>
      </c>
      <c r="I24" s="135" t="str">
        <f>IFERROR(VLOOKUP($B24,' xc results'!$B$79:$D$89,3,FALSE),"")</f>
        <v/>
      </c>
      <c r="J24" s="135"/>
      <c r="K24" s="135" t="str">
        <f t="shared" si="4"/>
        <v/>
      </c>
      <c r="L24" s="135">
        <f t="shared" si="5"/>
        <v>0</v>
      </c>
      <c r="M24" s="135" t="str">
        <f t="shared" si="6"/>
        <v/>
      </c>
      <c r="N24" s="136" t="str">
        <f t="shared" si="7"/>
        <v/>
      </c>
      <c r="O24" s="136" t="str">
        <f t="shared" si="8"/>
        <v/>
      </c>
      <c r="P24" s="136" t="str">
        <f t="shared" si="9"/>
        <v/>
      </c>
      <c r="Q24" s="137" t="str">
        <f t="shared" si="10"/>
        <v/>
      </c>
      <c r="R24" s="113">
        <f t="shared" si="1"/>
        <v>0</v>
      </c>
    </row>
    <row r="25" spans="1:21" ht="13.5" hidden="1" customHeight="1">
      <c r="A25" s="120"/>
      <c r="B25" s="127"/>
      <c r="C25" s="138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4"/>
      <c r="P25" s="124"/>
      <c r="Q25" s="125"/>
      <c r="R25" s="113">
        <f t="shared" si="1"/>
        <v>0</v>
      </c>
    </row>
    <row r="26" spans="1:21" ht="13.5" hidden="1" customHeight="1">
      <c r="A26" s="128"/>
      <c r="B26" s="126"/>
      <c r="C26" s="13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  <c r="O26" s="131"/>
      <c r="P26" s="131"/>
      <c r="Q26" s="132"/>
      <c r="R26" s="113">
        <f t="shared" si="1"/>
        <v>0</v>
      </c>
    </row>
    <row r="27" spans="1:21" ht="13.5" hidden="1" customHeight="1">
      <c r="A27" s="128"/>
      <c r="B27" s="143"/>
      <c r="C27" s="143"/>
      <c r="D27" s="144"/>
      <c r="E27" s="144"/>
      <c r="F27" s="144"/>
      <c r="G27" s="144"/>
      <c r="H27" s="144"/>
      <c r="I27" s="144"/>
      <c r="J27" s="247"/>
      <c r="K27" s="145"/>
      <c r="L27" s="145"/>
      <c r="M27" s="146"/>
      <c r="N27" s="147"/>
      <c r="O27" s="147"/>
      <c r="P27" s="147"/>
      <c r="Q27" s="148"/>
      <c r="R27" s="149">
        <f t="shared" si="1"/>
        <v>0</v>
      </c>
      <c r="U27" s="104" t="s">
        <v>108</v>
      </c>
    </row>
    <row r="28" spans="1:21" ht="13.5" hidden="1" customHeight="1">
      <c r="A28" s="150"/>
      <c r="B28" s="143"/>
      <c r="C28" s="143"/>
      <c r="D28" s="144"/>
      <c r="E28" s="144"/>
      <c r="F28" s="144"/>
      <c r="G28" s="144"/>
      <c r="H28" s="144"/>
      <c r="I28" s="144"/>
      <c r="J28" s="247"/>
      <c r="K28" s="145"/>
      <c r="L28" s="145"/>
      <c r="M28" s="146"/>
      <c r="N28" s="147"/>
      <c r="O28" s="147"/>
      <c r="P28" s="147"/>
      <c r="Q28" s="148"/>
      <c r="R28" s="149">
        <f t="shared" si="1"/>
        <v>0</v>
      </c>
    </row>
    <row r="29" spans="1:21" ht="13.5" hidden="1" customHeight="1">
      <c r="A29" s="150"/>
      <c r="B29" s="143"/>
      <c r="C29" s="143"/>
      <c r="D29" s="144"/>
      <c r="E29" s="144"/>
      <c r="F29" s="144"/>
      <c r="G29" s="144"/>
      <c r="H29" s="144"/>
      <c r="I29" s="144"/>
      <c r="J29" s="247"/>
      <c r="K29" s="145"/>
      <c r="L29" s="145"/>
      <c r="M29" s="146"/>
      <c r="N29" s="147"/>
      <c r="O29" s="147"/>
      <c r="P29" s="147"/>
      <c r="Q29" s="148"/>
      <c r="R29" s="149">
        <f t="shared" si="1"/>
        <v>0</v>
      </c>
    </row>
    <row r="30" spans="1:21" ht="13.5" hidden="1" customHeight="1">
      <c r="A30" s="150"/>
      <c r="B30" s="143"/>
      <c r="C30" s="143"/>
      <c r="D30" s="144"/>
      <c r="E30" s="144"/>
      <c r="F30" s="144"/>
      <c r="G30" s="144"/>
      <c r="H30" s="144"/>
      <c r="I30" s="144"/>
      <c r="J30" s="247"/>
      <c r="K30" s="145"/>
      <c r="L30" s="145"/>
      <c r="M30" s="146"/>
      <c r="N30" s="147"/>
      <c r="O30" s="147"/>
      <c r="P30" s="147"/>
      <c r="Q30" s="148"/>
      <c r="R30" s="149">
        <f t="shared" si="1"/>
        <v>0</v>
      </c>
    </row>
    <row r="31" spans="1:21" ht="13.5" hidden="1" customHeight="1">
      <c r="A31" s="150"/>
      <c r="B31" s="143"/>
      <c r="C31" s="143"/>
      <c r="D31" s="144"/>
      <c r="E31" s="144"/>
      <c r="F31" s="144"/>
      <c r="G31" s="144"/>
      <c r="H31" s="144"/>
      <c r="I31" s="144"/>
      <c r="J31" s="247"/>
      <c r="K31" s="145"/>
      <c r="L31" s="145"/>
      <c r="M31" s="146"/>
      <c r="N31" s="147"/>
      <c r="O31" s="147"/>
      <c r="P31" s="147"/>
      <c r="Q31" s="148"/>
      <c r="R31" s="149">
        <f t="shared" si="1"/>
        <v>0</v>
      </c>
    </row>
    <row r="32" spans="1:21" ht="13.5" hidden="1" customHeight="1">
      <c r="A32" s="150"/>
      <c r="B32" s="143"/>
      <c r="C32" s="143"/>
      <c r="D32" s="144"/>
      <c r="E32" s="144"/>
      <c r="F32" s="144"/>
      <c r="G32" s="144"/>
      <c r="H32" s="144"/>
      <c r="I32" s="144"/>
      <c r="J32" s="247"/>
      <c r="K32" s="145"/>
      <c r="L32" s="145"/>
      <c r="M32" s="146"/>
      <c r="N32" s="147"/>
      <c r="O32" s="147"/>
      <c r="P32" s="147"/>
      <c r="Q32" s="148"/>
      <c r="R32" s="149">
        <f t="shared" si="1"/>
        <v>0</v>
      </c>
    </row>
    <row r="33" spans="1:18" ht="13.5" hidden="1" customHeight="1">
      <c r="A33" s="150"/>
      <c r="B33" s="143"/>
      <c r="C33" s="143"/>
      <c r="D33" s="144"/>
      <c r="E33" s="144"/>
      <c r="F33" s="144"/>
      <c r="G33" s="144"/>
      <c r="H33" s="144"/>
      <c r="I33" s="144"/>
      <c r="J33" s="247"/>
      <c r="K33" s="145"/>
      <c r="L33" s="145"/>
      <c r="M33" s="146"/>
      <c r="N33" s="147"/>
      <c r="O33" s="147"/>
      <c r="P33" s="147"/>
      <c r="Q33" s="148"/>
      <c r="R33" s="149">
        <f t="shared" si="1"/>
        <v>0</v>
      </c>
    </row>
    <row r="34" spans="1:18" ht="13.5" hidden="1" customHeight="1">
      <c r="A34" s="150"/>
      <c r="B34" s="143"/>
      <c r="C34" s="143"/>
      <c r="D34" s="144"/>
      <c r="E34" s="144"/>
      <c r="F34" s="144"/>
      <c r="G34" s="144"/>
      <c r="H34" s="144"/>
      <c r="I34" s="144"/>
      <c r="J34" s="247"/>
      <c r="K34" s="145"/>
      <c r="L34" s="145"/>
      <c r="M34" s="146"/>
      <c r="N34" s="147"/>
      <c r="O34" s="147"/>
      <c r="P34" s="147"/>
      <c r="Q34" s="148"/>
      <c r="R34" s="149">
        <f t="shared" si="1"/>
        <v>0</v>
      </c>
    </row>
    <row r="35" spans="1:18" s="157" customFormat="1" ht="13.5" customHeight="1" thickBot="1">
      <c r="A35" s="151"/>
      <c r="B35" s="152"/>
      <c r="C35" s="152"/>
      <c r="D35" s="153"/>
      <c r="E35" s="153"/>
      <c r="F35" s="153"/>
      <c r="G35" s="153"/>
      <c r="H35" s="153"/>
      <c r="I35" s="154"/>
      <c r="J35" s="154"/>
      <c r="K35" s="155"/>
      <c r="L35" s="153"/>
      <c r="M35" s="153"/>
      <c r="N35" s="147"/>
      <c r="O35" s="147"/>
      <c r="P35" s="147"/>
      <c r="Q35" s="147"/>
      <c r="R35" s="156"/>
    </row>
    <row r="36" spans="1:18" ht="13.95" customHeight="1">
      <c r="A36" s="349" t="s">
        <v>79</v>
      </c>
      <c r="B36" s="351" t="s">
        <v>78</v>
      </c>
      <c r="C36" s="106"/>
      <c r="D36" s="107">
        <f t="shared" ref="D36:I36" si="12">D3</f>
        <v>1</v>
      </c>
      <c r="E36" s="107">
        <f t="shared" si="12"/>
        <v>2</v>
      </c>
      <c r="F36" s="107">
        <f t="shared" si="12"/>
        <v>3</v>
      </c>
      <c r="G36" s="107">
        <f t="shared" si="12"/>
        <v>4</v>
      </c>
      <c r="H36" s="107">
        <f t="shared" si="12"/>
        <v>5</v>
      </c>
      <c r="I36" s="107">
        <f t="shared" si="12"/>
        <v>6</v>
      </c>
      <c r="J36" s="107"/>
      <c r="K36" s="353" t="s">
        <v>0</v>
      </c>
      <c r="L36" s="353" t="s">
        <v>101</v>
      </c>
      <c r="M36" s="353" t="s">
        <v>99</v>
      </c>
      <c r="N36" s="359" t="s">
        <v>137</v>
      </c>
      <c r="O36" s="359"/>
      <c r="P36" s="359"/>
      <c r="Q36" s="360"/>
      <c r="R36" s="158"/>
    </row>
    <row r="37" spans="1:18" ht="13.2" customHeight="1" thickBot="1">
      <c r="A37" s="350"/>
      <c r="B37" s="352"/>
      <c r="C37" s="109"/>
      <c r="D37" s="110" t="str">
        <f>VLOOKUP(D36,$A$54:$C$60,2,FALSE)</f>
        <v>Jan</v>
      </c>
      <c r="E37" s="110" t="str">
        <f>VLOOKUP(E36,$A$54:$C$60,2,FALSE)</f>
        <v>Feb</v>
      </c>
      <c r="F37" s="110"/>
      <c r="G37" s="110" t="str">
        <f>VLOOKUP(G36,$A$54:$C$60,2,FALSE)</f>
        <v>Oct</v>
      </c>
      <c r="H37" s="110" t="str">
        <f>VLOOKUP(H36,$A$54:$C$60,2,FALSE)</f>
        <v>Nov</v>
      </c>
      <c r="I37" s="110" t="str">
        <f>VLOOKUP(I36,$A$54:$C$60,2,FALSE)</f>
        <v>Dec</v>
      </c>
      <c r="J37" s="110"/>
      <c r="K37" s="354"/>
      <c r="L37" s="354"/>
      <c r="M37" s="354"/>
      <c r="N37" s="111">
        <f>D36</f>
        <v>1</v>
      </c>
      <c r="O37" s="111">
        <v>2</v>
      </c>
      <c r="P37" s="111">
        <v>3</v>
      </c>
      <c r="Q37" s="112">
        <v>4</v>
      </c>
      <c r="R37" s="159"/>
    </row>
    <row r="38" spans="1:18" ht="17.399999999999999" customHeight="1">
      <c r="A38" s="114">
        <f>RANK(L38,$L$38:$L$50,0)</f>
        <v>1</v>
      </c>
      <c r="B38" s="160" t="s">
        <v>62</v>
      </c>
      <c r="C38" s="116" t="str">
        <f>VLOOKUP(B38,'Age Cat'!F:G,2,FALSE)</f>
        <v>V30</v>
      </c>
      <c r="D38" s="117">
        <f>IFERROR(VLOOKUP($B38,' xc results'!$B$3:$D$18,3,FALSE),"")</f>
        <v>22</v>
      </c>
      <c r="E38" s="117">
        <f>IFERROR(VLOOKUP($B38,' xc results'!$B$21:$D$29,3,FALSE),"")</f>
        <v>25</v>
      </c>
      <c r="F38" s="117"/>
      <c r="G38" s="117" t="str">
        <f>IFERROR(VLOOKUP($B38,' xc results'!$B$31:$D$46,3,FALSE),"")</f>
        <v/>
      </c>
      <c r="H38" s="117" t="str">
        <f>IFERROR(VLOOKUP($B38,' xc results'!$B$47:$D$66,3,FALSE),"")</f>
        <v/>
      </c>
      <c r="I38" s="117" t="str">
        <f>IFERROR(VLOOKUP($B38,' xc results'!$B$79:$D$89,3,FALSE),"")</f>
        <v/>
      </c>
      <c r="J38" s="117"/>
      <c r="K38" s="117">
        <f>IF(SUM(D38:I38)=0,"",SUM(D38:I38))</f>
        <v>47</v>
      </c>
      <c r="L38" s="117">
        <f>SUM(N38:Q38)</f>
        <v>47</v>
      </c>
      <c r="M38" s="117">
        <f>IF(COUNT(D38:I38)=0,"",COUNT(D38:I38))</f>
        <v>2</v>
      </c>
      <c r="N38" s="118">
        <f>IFERROR(LARGE($D38:$I38,D$3),"")</f>
        <v>25</v>
      </c>
      <c r="O38" s="118">
        <f>IFERROR(LARGE($D38:$I38,E$3),"")</f>
        <v>22</v>
      </c>
      <c r="P38" s="118" t="str">
        <f>IFERROR(LARGE($D38:$I38,F$3),"")</f>
        <v/>
      </c>
      <c r="Q38" s="119" t="str">
        <f>IFERROR(LARGE($D38:$I38,H$3),"")</f>
        <v/>
      </c>
      <c r="R38" s="113">
        <f t="shared" ref="R38:R48" si="13">COUNT(N38:Q38)</f>
        <v>2</v>
      </c>
    </row>
    <row r="39" spans="1:18" s="180" customFormat="1" ht="17.399999999999999" customHeight="1">
      <c r="A39" s="128">
        <f>RANK(L39,$L$38:$L$50,0)</f>
        <v>2</v>
      </c>
      <c r="B39" s="126" t="s">
        <v>366</v>
      </c>
      <c r="C39" s="129" t="e">
        <f>VLOOKUP(B39,'Age Cat'!F:G,2,FALSE)</f>
        <v>#N/A</v>
      </c>
      <c r="D39" s="130">
        <f>IFERROR(VLOOKUP($B39,' xc results'!$B$3:$D$18,3,FALSE),"")</f>
        <v>25</v>
      </c>
      <c r="E39" s="130" t="str">
        <f>IFERROR(VLOOKUP($B39,' xc results'!$B$21:$D$29,3,FALSE),"")</f>
        <v/>
      </c>
      <c r="F39" s="130"/>
      <c r="G39" s="130" t="str">
        <f>IFERROR(VLOOKUP($B39,' xc results'!$B$31:$D$46,3,FALSE),"")</f>
        <v/>
      </c>
      <c r="H39" s="130" t="str">
        <f>IFERROR(VLOOKUP($B39,' xc results'!$B$47:$D$66,3,FALSE),"")</f>
        <v/>
      </c>
      <c r="I39" s="130" t="str">
        <f>IFERROR(VLOOKUP($B39,' xc results'!$B$79:$D$89,3,FALSE),"")</f>
        <v/>
      </c>
      <c r="J39" s="130"/>
      <c r="K39" s="130">
        <f>IF(SUM(D39:I39)=0,"",SUM(D39:I39))</f>
        <v>25</v>
      </c>
      <c r="L39" s="130">
        <f>SUM(N39:Q39)</f>
        <v>25</v>
      </c>
      <c r="M39" s="130">
        <f>IF(COUNT(D39:I39)=0,"",COUNT(D39:I39))</f>
        <v>1</v>
      </c>
      <c r="N39" s="131">
        <f>IFERROR(LARGE($D39:$I39,D$3),"")</f>
        <v>25</v>
      </c>
      <c r="O39" s="131" t="str">
        <f>IFERROR(LARGE($D39:$I39,E$3),"")</f>
        <v/>
      </c>
      <c r="P39" s="131" t="str">
        <f>IFERROR(LARGE($D39:$I39,F$3),"")</f>
        <v/>
      </c>
      <c r="Q39" s="132"/>
      <c r="R39" s="113">
        <f t="shared" si="13"/>
        <v>1</v>
      </c>
    </row>
    <row r="40" spans="1:18" s="328" customFormat="1" ht="17.399999999999999" customHeight="1">
      <c r="A40" s="128">
        <f>RANK(L40,$L$38:$L$50,0)</f>
        <v>3</v>
      </c>
      <c r="B40" s="126" t="s">
        <v>56</v>
      </c>
      <c r="C40" s="129" t="str">
        <f>VLOOKUP(B40,'Age Cat'!F:G,2,FALSE)</f>
        <v>V40</v>
      </c>
      <c r="D40" s="130">
        <f>IFERROR(VLOOKUP($B40,' xc results'!$B$3:$D$18,3,FALSE),"")</f>
        <v>24</v>
      </c>
      <c r="E40" s="130" t="str">
        <f>IFERROR(VLOOKUP($B40,' xc results'!$B$21:$D$29,3,FALSE),"")</f>
        <v/>
      </c>
      <c r="F40" s="130"/>
      <c r="G40" s="130" t="str">
        <f>IFERROR(VLOOKUP($B40,' xc results'!$B$31:$D$46,3,FALSE),"")</f>
        <v/>
      </c>
      <c r="H40" s="130" t="str">
        <f>IFERROR(VLOOKUP($B40,' xc results'!$B$47:$D$66,3,FALSE),"")</f>
        <v/>
      </c>
      <c r="I40" s="130" t="str">
        <f>IFERROR(VLOOKUP($B40,' xc results'!$B$79:$D$89,3,FALSE),"")</f>
        <v/>
      </c>
      <c r="J40" s="130"/>
      <c r="K40" s="130">
        <f>IF(SUM(D40:I40)=0,"",SUM(D40:I40))</f>
        <v>24</v>
      </c>
      <c r="L40" s="130">
        <f>SUM(N40:Q40)</f>
        <v>24</v>
      </c>
      <c r="M40" s="130">
        <f>IF(COUNT(D40:I40)=0,"",COUNT(D40:I40))</f>
        <v>1</v>
      </c>
      <c r="N40" s="131">
        <f>IFERROR(LARGE($D40:$I40,D$3),"")</f>
        <v>24</v>
      </c>
      <c r="O40" s="131" t="str">
        <f>IFERROR(LARGE($D40:$I40,E$3),"")</f>
        <v/>
      </c>
      <c r="P40" s="131" t="str">
        <f>IFERROR(LARGE($D40:$I40,F$3),"")</f>
        <v/>
      </c>
      <c r="Q40" s="132"/>
      <c r="R40" s="113">
        <f t="shared" ref="R40" si="14">COUNT(N40:Q40)</f>
        <v>1</v>
      </c>
    </row>
    <row r="41" spans="1:18" s="279" customFormat="1" ht="17.399999999999999" customHeight="1">
      <c r="A41" s="128">
        <f>RANK(L41,$L$38:$L$50,0)</f>
        <v>3</v>
      </c>
      <c r="B41" s="126" t="s">
        <v>50</v>
      </c>
      <c r="C41" s="129" t="str">
        <f>VLOOKUP(B41,'Age Cat'!F:G,2,FALSE)</f>
        <v>V50</v>
      </c>
      <c r="D41" s="130" t="str">
        <f>IFERROR(VLOOKUP($B41,' xc results'!$B$3:$D$18,3,FALSE),"")</f>
        <v/>
      </c>
      <c r="E41" s="130">
        <f>IFERROR(VLOOKUP($B41,' xc results'!$B$21:$D$29,3,FALSE),"")</f>
        <v>24</v>
      </c>
      <c r="F41" s="130"/>
      <c r="G41" s="130" t="str">
        <f>IFERROR(VLOOKUP($B41,' xc results'!$B$31:$D$46,3,FALSE),"")</f>
        <v/>
      </c>
      <c r="H41" s="130" t="str">
        <f>IFERROR(VLOOKUP($B41,' xc results'!$B$47:$D$66,3,FALSE),"")</f>
        <v/>
      </c>
      <c r="I41" s="130" t="str">
        <f>IFERROR(VLOOKUP($B41,' xc results'!$B$79:$D$89,3,FALSE),"")</f>
        <v/>
      </c>
      <c r="J41" s="130"/>
      <c r="K41" s="130">
        <f>IF(SUM(D41:I41)=0,"",SUM(D41:I41))</f>
        <v>24</v>
      </c>
      <c r="L41" s="130">
        <f>SUM(N41:Q41)</f>
        <v>24</v>
      </c>
      <c r="M41" s="130">
        <f>IF(COUNT(D41:I41)=0,"",COUNT(D41:I41))</f>
        <v>1</v>
      </c>
      <c r="N41" s="131">
        <f>IFERROR(LARGE($D41:$I41,D$3),"")</f>
        <v>24</v>
      </c>
      <c r="O41" s="131" t="str">
        <f>IFERROR(LARGE($D41:$I41,E$3),"")</f>
        <v/>
      </c>
      <c r="P41" s="131" t="str">
        <f>IFERROR(LARGE($D41:$I41,F$3),"")</f>
        <v/>
      </c>
      <c r="Q41" s="132"/>
      <c r="R41" s="113">
        <f t="shared" si="13"/>
        <v>1</v>
      </c>
    </row>
    <row r="42" spans="1:18" s="303" customFormat="1" ht="16.8" customHeight="1">
      <c r="A42" s="128">
        <f>RANK(L42,$L$38:$L$50,0)</f>
        <v>6</v>
      </c>
      <c r="B42" s="126" t="s">
        <v>64</v>
      </c>
      <c r="C42" s="129" t="str">
        <f>VLOOKUP(B42,'Age Cat'!F:G,2,FALSE)</f>
        <v>V40</v>
      </c>
      <c r="D42" s="130">
        <f>IFERROR(VLOOKUP($B42,' xc results'!$B$3:$D$18,3,FALSE),"")</f>
        <v>23</v>
      </c>
      <c r="E42" s="130" t="str">
        <f>IFERROR(VLOOKUP($B42,' xc results'!$B$21:$D$29,3,FALSE),"")</f>
        <v/>
      </c>
      <c r="F42" s="130"/>
      <c r="G42" s="130" t="str">
        <f>IFERROR(VLOOKUP($B42,' xc results'!$B$31:$D$46,3,FALSE),"")</f>
        <v/>
      </c>
      <c r="H42" s="130" t="str">
        <f>IFERROR(VLOOKUP($B42,' xc results'!$B$47:$D$66,3,FALSE),"")</f>
        <v/>
      </c>
      <c r="I42" s="130" t="str">
        <f>IFERROR(VLOOKUP($B42,' xc results'!$B$79:$D$89,3,FALSE),"")</f>
        <v/>
      </c>
      <c r="J42" s="130"/>
      <c r="K42" s="130">
        <f>IF(SUM(D42:I42)=0,"",SUM(D42:I42))</f>
        <v>23</v>
      </c>
      <c r="L42" s="130">
        <f>SUM(N42:Q42)</f>
        <v>23</v>
      </c>
      <c r="M42" s="130">
        <f>IF(COUNT(D42:I42)=0,"",COUNT(D42:I42))</f>
        <v>1</v>
      </c>
      <c r="N42" s="131">
        <f>IFERROR(LARGE($D42:$I42,D$3),"")</f>
        <v>23</v>
      </c>
      <c r="O42" s="131" t="str">
        <f>IFERROR(LARGE($D42:$I42,E$3),"")</f>
        <v/>
      </c>
      <c r="P42" s="131" t="str">
        <f>IFERROR(LARGE($D42:$I42,F$3),"")</f>
        <v/>
      </c>
      <c r="Q42" s="132"/>
      <c r="R42" s="113">
        <f t="shared" si="13"/>
        <v>1</v>
      </c>
    </row>
    <row r="43" spans="1:18" ht="13.5" hidden="1" customHeight="1">
      <c r="A43" s="120" t="e">
        <f>RANK(K43,$K$38:$K$50,0)</f>
        <v>#VALUE!</v>
      </c>
      <c r="B43" s="161" t="s">
        <v>248</v>
      </c>
      <c r="C43" s="122" t="str">
        <f>VLOOKUP(B43,'Age Cat'!F:G,2,FALSE)</f>
        <v>V40</v>
      </c>
      <c r="D43" s="123" t="str">
        <f>IFERROR(VLOOKUP($B43,' xc results'!$B$3:$D$18,3,FALSE),"")</f>
        <v/>
      </c>
      <c r="E43" s="123" t="str">
        <f>IFERROR(VLOOKUP($B43,' xc results'!$B$21:$D$29,3,FALSE),"")</f>
        <v/>
      </c>
      <c r="F43" s="123"/>
      <c r="G43" s="123" t="str">
        <f>IFERROR(VLOOKUP($B43,' xc results'!$B$31:$D$46,3,FALSE),"")</f>
        <v/>
      </c>
      <c r="H43" s="123" t="str">
        <f>IFERROR(VLOOKUP($B43,' xc results'!$B$47:$D$66,3,FALSE),"")</f>
        <v/>
      </c>
      <c r="I43" s="123" t="str">
        <f>IFERROR(VLOOKUP($B43,' xc results'!$B$79:$D$89,3,FALSE),"")</f>
        <v/>
      </c>
      <c r="J43" s="123"/>
      <c r="K43" s="123" t="str">
        <f t="shared" ref="K38:K52" si="15">IF(SUM(D43:I43)=0,"",SUM(D43:I43))</f>
        <v/>
      </c>
      <c r="L43" s="123">
        <f t="shared" ref="L43:L50" si="16">SUM(N43:Q43)</f>
        <v>0</v>
      </c>
      <c r="M43" s="123" t="str">
        <f t="shared" ref="M38:M52" si="17">IF(COUNT(D43:I43)=0,"",COUNT(D43:I43))</f>
        <v/>
      </c>
      <c r="N43" s="124" t="str">
        <f t="shared" ref="N38:N51" si="18">IFERROR(LARGE($D43:$I43,D$3),"")</f>
        <v/>
      </c>
      <c r="O43" s="124" t="str">
        <f t="shared" ref="O38:O51" si="19">IFERROR(LARGE($D43:$I43,E$3),"")</f>
        <v/>
      </c>
      <c r="P43" s="124" t="str">
        <f t="shared" ref="P38:P51" si="20">IFERROR(LARGE($D43:$I43,F$3),"")</f>
        <v/>
      </c>
      <c r="Q43" s="125" t="str">
        <f t="shared" ref="Q42:Q51" si="21">IFERROR(LARGE($D43:$I43,H$3),"")</f>
        <v/>
      </c>
      <c r="R43" s="113">
        <f t="shared" si="13"/>
        <v>0</v>
      </c>
    </row>
    <row r="44" spans="1:18" ht="13.5" hidden="1" customHeight="1">
      <c r="A44" s="128" t="e">
        <f>RANK(K44,$K$38:$K$50,0)</f>
        <v>#VALUE!</v>
      </c>
      <c r="B44" s="140" t="s">
        <v>389</v>
      </c>
      <c r="C44" s="129" t="e">
        <f>VLOOKUP(B44,'Age Cat'!F:G,2,FALSE)</f>
        <v>#N/A</v>
      </c>
      <c r="D44" s="130" t="str">
        <f>IFERROR(VLOOKUP($B44,' xc results'!$B$3:$D$18,3,FALSE),"")</f>
        <v/>
      </c>
      <c r="E44" s="130" t="str">
        <f>IFERROR(VLOOKUP($B44,' xc results'!$B$21:$D$29,3,FALSE),"")</f>
        <v/>
      </c>
      <c r="F44" s="130"/>
      <c r="G44" s="130" t="str">
        <f>IFERROR(VLOOKUP($B44,' xc results'!$B$31:$D$46,3,FALSE),"")</f>
        <v/>
      </c>
      <c r="H44" s="130" t="str">
        <f>IFERROR(VLOOKUP($B44,' xc results'!$B$47:$D$66,3,FALSE),"")</f>
        <v/>
      </c>
      <c r="I44" s="130" t="str">
        <f>IFERROR(VLOOKUP($B44,' xc results'!$B$79:$D$89,3,FALSE),"")</f>
        <v/>
      </c>
      <c r="J44" s="130"/>
      <c r="K44" s="130" t="str">
        <f t="shared" si="15"/>
        <v/>
      </c>
      <c r="L44" s="130">
        <f>SUM(N44:Q44)</f>
        <v>0</v>
      </c>
      <c r="M44" s="130" t="str">
        <f t="shared" si="17"/>
        <v/>
      </c>
      <c r="N44" s="131" t="str">
        <f t="shared" si="18"/>
        <v/>
      </c>
      <c r="O44" s="131" t="str">
        <f t="shared" si="19"/>
        <v/>
      </c>
      <c r="P44" s="131" t="str">
        <f t="shared" si="20"/>
        <v/>
      </c>
      <c r="Q44" s="132" t="str">
        <f t="shared" si="21"/>
        <v/>
      </c>
      <c r="R44" s="113">
        <f t="shared" si="13"/>
        <v>0</v>
      </c>
    </row>
    <row r="45" spans="1:18" ht="13.5" hidden="1" customHeight="1">
      <c r="A45" s="128" t="e">
        <f>RANK(K45,$K$38:$K$50,0)</f>
        <v>#VALUE!</v>
      </c>
      <c r="B45" s="126" t="s">
        <v>140</v>
      </c>
      <c r="C45" s="129" t="str">
        <f>VLOOKUP(B45,'Age Cat'!F:G,2,FALSE)</f>
        <v>V30</v>
      </c>
      <c r="D45" s="130" t="str">
        <f>IFERROR(VLOOKUP($B45,' xc results'!$B$3:$D$18,3,FALSE),"")</f>
        <v/>
      </c>
      <c r="E45" s="130" t="str">
        <f>IFERROR(VLOOKUP($B45,' xc results'!$B$21:$D$29,3,FALSE),"")</f>
        <v/>
      </c>
      <c r="F45" s="130"/>
      <c r="G45" s="130" t="str">
        <f>IFERROR(VLOOKUP($B45,' xc results'!$B$31:$D$46,3,FALSE),"")</f>
        <v/>
      </c>
      <c r="H45" s="130" t="str">
        <f>IFERROR(VLOOKUP($B45,' xc results'!$B$47:$D$66,3,FALSE),"")</f>
        <v/>
      </c>
      <c r="I45" s="130" t="str">
        <f>IFERROR(VLOOKUP($B45,' xc results'!$B$79:$D$89,3,FALSE),"")</f>
        <v/>
      </c>
      <c r="J45" s="130"/>
      <c r="K45" s="130" t="str">
        <f t="shared" si="15"/>
        <v/>
      </c>
      <c r="L45" s="130">
        <f t="shared" si="16"/>
        <v>0</v>
      </c>
      <c r="M45" s="130" t="str">
        <f t="shared" si="17"/>
        <v/>
      </c>
      <c r="N45" s="131" t="str">
        <f t="shared" si="18"/>
        <v/>
      </c>
      <c r="O45" s="131" t="str">
        <f t="shared" si="19"/>
        <v/>
      </c>
      <c r="P45" s="131" t="str">
        <f t="shared" si="20"/>
        <v/>
      </c>
      <c r="Q45" s="132" t="str">
        <f t="shared" si="21"/>
        <v/>
      </c>
      <c r="R45" s="113">
        <f t="shared" si="13"/>
        <v>0</v>
      </c>
    </row>
    <row r="46" spans="1:18" ht="13.5" hidden="1" customHeight="1">
      <c r="A46" s="128">
        <f>RANK(K46,$K$38:$K$50,0)</f>
        <v>3</v>
      </c>
      <c r="B46" s="126" t="s">
        <v>50</v>
      </c>
      <c r="C46" s="129" t="str">
        <f>VLOOKUP(B46,'Age Cat'!F:G,2,FALSE)</f>
        <v>V50</v>
      </c>
      <c r="D46" s="130" t="str">
        <f>IFERROR(VLOOKUP($B46,' xc results'!$B$3:$D$18,3,FALSE),"")</f>
        <v/>
      </c>
      <c r="E46" s="130">
        <f>IFERROR(VLOOKUP($B46,' xc results'!$B$21:$D$29,3,FALSE),"")</f>
        <v>24</v>
      </c>
      <c r="F46" s="130"/>
      <c r="G46" s="130" t="str">
        <f>IFERROR(VLOOKUP($B46,' xc results'!$B$31:$D$46,3,FALSE),"")</f>
        <v/>
      </c>
      <c r="H46" s="130" t="str">
        <f>IFERROR(VLOOKUP($B46,' xc results'!$B$47:$D$66,3,FALSE),"")</f>
        <v/>
      </c>
      <c r="I46" s="130" t="str">
        <f>IFERROR(VLOOKUP($B46,' xc results'!$B$79:$D$89,3,FALSE),"")</f>
        <v/>
      </c>
      <c r="J46" s="130"/>
      <c r="K46" s="130">
        <f t="shared" si="15"/>
        <v>24</v>
      </c>
      <c r="L46" s="130">
        <f t="shared" si="16"/>
        <v>24</v>
      </c>
      <c r="M46" s="130">
        <f t="shared" si="17"/>
        <v>1</v>
      </c>
      <c r="N46" s="131">
        <f t="shared" si="18"/>
        <v>24</v>
      </c>
      <c r="O46" s="131" t="str">
        <f t="shared" si="19"/>
        <v/>
      </c>
      <c r="P46" s="131" t="str">
        <f t="shared" si="20"/>
        <v/>
      </c>
      <c r="Q46" s="132" t="str">
        <f t="shared" si="21"/>
        <v/>
      </c>
      <c r="R46" s="113">
        <f t="shared" si="13"/>
        <v>1</v>
      </c>
    </row>
    <row r="47" spans="1:18" ht="13.5" hidden="1" customHeight="1">
      <c r="A47" s="128" t="e">
        <f>RANK(K47,$K$38:$K$50,0)</f>
        <v>#VALUE!</v>
      </c>
      <c r="B47" s="126" t="s">
        <v>40</v>
      </c>
      <c r="C47" s="129" t="str">
        <f>VLOOKUP(B47,'Age Cat'!F:G,2,FALSE)</f>
        <v>V40</v>
      </c>
      <c r="D47" s="130" t="str">
        <f>IFERROR(VLOOKUP($B47,' xc results'!$B$3:$D$18,3,FALSE),"")</f>
        <v/>
      </c>
      <c r="E47" s="130" t="str">
        <f>IFERROR(VLOOKUP($B47,' xc results'!$B$21:$D$29,3,FALSE),"")</f>
        <v/>
      </c>
      <c r="F47" s="130"/>
      <c r="G47" s="130" t="str">
        <f>IFERROR(VLOOKUP($B47,' xc results'!$B$31:$D$46,3,FALSE),"")</f>
        <v/>
      </c>
      <c r="H47" s="130" t="str">
        <f>IFERROR(VLOOKUP($B47,' xc results'!$B$47:$D$66,3,FALSE),"")</f>
        <v/>
      </c>
      <c r="I47" s="130" t="str">
        <f>IFERROR(VLOOKUP($B47,' xc results'!$B$79:$D$89,3,FALSE),"")</f>
        <v/>
      </c>
      <c r="J47" s="130"/>
      <c r="K47" s="130" t="str">
        <f t="shared" si="15"/>
        <v/>
      </c>
      <c r="L47" s="130">
        <f t="shared" si="16"/>
        <v>0</v>
      </c>
      <c r="M47" s="130" t="str">
        <f t="shared" si="17"/>
        <v/>
      </c>
      <c r="N47" s="131" t="str">
        <f t="shared" si="18"/>
        <v/>
      </c>
      <c r="O47" s="131" t="str">
        <f t="shared" si="19"/>
        <v/>
      </c>
      <c r="P47" s="131" t="str">
        <f t="shared" si="20"/>
        <v/>
      </c>
      <c r="Q47" s="132" t="str">
        <f t="shared" si="21"/>
        <v/>
      </c>
      <c r="R47" s="113">
        <f t="shared" si="13"/>
        <v>0</v>
      </c>
    </row>
    <row r="48" spans="1:18" ht="13.5" hidden="1" customHeight="1">
      <c r="A48" s="128" t="e">
        <f>RANK(K48,$K$38:$K$50,0)</f>
        <v>#VALUE!</v>
      </c>
      <c r="B48" s="126" t="s">
        <v>369</v>
      </c>
      <c r="C48" s="129" t="e">
        <f>VLOOKUP(B48,'Age Cat'!F:G,2,FALSE)</f>
        <v>#N/A</v>
      </c>
      <c r="D48" s="130" t="str">
        <f>IFERROR(VLOOKUP($B48,' xc results'!$B$3:$D$18,3,FALSE),"")</f>
        <v/>
      </c>
      <c r="E48" s="130" t="str">
        <f>IFERROR(VLOOKUP($B48,' xc results'!$B$21:$D$29,3,FALSE),"")</f>
        <v/>
      </c>
      <c r="F48" s="130"/>
      <c r="G48" s="130" t="str">
        <f>IFERROR(VLOOKUP($B48,' xc results'!$B$31:$D$46,3,FALSE),"")</f>
        <v/>
      </c>
      <c r="H48" s="130" t="str">
        <f>IFERROR(VLOOKUP($B48,' xc results'!$B$47:$D$66,3,FALSE),"")</f>
        <v/>
      </c>
      <c r="I48" s="130" t="str">
        <f>IFERROR(VLOOKUP($B48,' xc results'!$B$79:$D$89,3,FALSE),"")</f>
        <v/>
      </c>
      <c r="J48" s="130"/>
      <c r="K48" s="130" t="str">
        <f t="shared" si="15"/>
        <v/>
      </c>
      <c r="L48" s="130">
        <f t="shared" si="16"/>
        <v>0</v>
      </c>
      <c r="M48" s="130" t="str">
        <f t="shared" si="17"/>
        <v/>
      </c>
      <c r="N48" s="131" t="str">
        <f t="shared" si="18"/>
        <v/>
      </c>
      <c r="O48" s="131" t="str">
        <f t="shared" si="19"/>
        <v/>
      </c>
      <c r="P48" s="131" t="str">
        <f t="shared" si="20"/>
        <v/>
      </c>
      <c r="Q48" s="132" t="str">
        <f t="shared" si="21"/>
        <v/>
      </c>
      <c r="R48" s="113">
        <f t="shared" si="13"/>
        <v>0</v>
      </c>
    </row>
    <row r="49" spans="1:18" ht="13.5" hidden="1" customHeight="1">
      <c r="A49" s="128" t="e">
        <f>RANK(K49,$K$38:$K$50,0)</f>
        <v>#VALUE!</v>
      </c>
      <c r="B49" s="126" t="s">
        <v>370</v>
      </c>
      <c r="C49" s="129" t="e">
        <f>VLOOKUP(B49,'Age Cat'!F:G,2,FALSE)</f>
        <v>#N/A</v>
      </c>
      <c r="D49" s="130" t="str">
        <f>IFERROR(VLOOKUP($B49,' xc results'!$B$3:$D$18,3,FALSE),"")</f>
        <v/>
      </c>
      <c r="E49" s="130" t="str">
        <f>IFERROR(VLOOKUP($B49,' xc results'!$B$21:$D$29,3,FALSE),"")</f>
        <v/>
      </c>
      <c r="F49" s="130"/>
      <c r="G49" s="130" t="str">
        <f>IFERROR(VLOOKUP($B49,' xc results'!$B$31:$D$46,3,FALSE),"")</f>
        <v/>
      </c>
      <c r="H49" s="130" t="str">
        <f>IFERROR(VLOOKUP($B49,' xc results'!$B$47:$D$66,3,FALSE),"")</f>
        <v/>
      </c>
      <c r="I49" s="130" t="str">
        <f>IFERROR(VLOOKUP($B49,' xc results'!$B$79:$D$89,3,FALSE),"")</f>
        <v/>
      </c>
      <c r="J49" s="130"/>
      <c r="K49" s="130" t="str">
        <f t="shared" si="15"/>
        <v/>
      </c>
      <c r="L49" s="130">
        <f t="shared" si="16"/>
        <v>0</v>
      </c>
      <c r="M49" s="130" t="str">
        <f t="shared" si="17"/>
        <v/>
      </c>
      <c r="N49" s="131" t="str">
        <f t="shared" si="18"/>
        <v/>
      </c>
      <c r="O49" s="131" t="str">
        <f t="shared" si="19"/>
        <v/>
      </c>
      <c r="P49" s="131" t="str">
        <f t="shared" si="20"/>
        <v/>
      </c>
      <c r="Q49" s="132" t="str">
        <f t="shared" si="21"/>
        <v/>
      </c>
      <c r="R49" s="113" t="str">
        <f>IFERROR(LARGE($D49:$I49,I$3),"")</f>
        <v/>
      </c>
    </row>
    <row r="50" spans="1:18" ht="13.5" hidden="1" customHeight="1" thickBot="1">
      <c r="A50" s="133" t="e">
        <f>RANK(K50,$K$38:$K$50,0)</f>
        <v>#VALUE!</v>
      </c>
      <c r="B50" s="141" t="s">
        <v>85</v>
      </c>
      <c r="C50" s="134" t="str">
        <f>VLOOKUP(B50,'Age Cat'!F:G,2,FALSE)</f>
        <v>V40</v>
      </c>
      <c r="D50" s="135" t="str">
        <f>IFERROR(VLOOKUP($B50,' xc results'!$B$3:$D$18,3,FALSE),"")</f>
        <v/>
      </c>
      <c r="E50" s="135" t="str">
        <f>IFERROR(VLOOKUP($B50,' xc results'!$B$21:$D$29,3,FALSE),"")</f>
        <v/>
      </c>
      <c r="F50" s="135"/>
      <c r="G50" s="135" t="str">
        <f>IFERROR(VLOOKUP($B50,' xc results'!$B$31:$D$46,3,FALSE),"")</f>
        <v/>
      </c>
      <c r="H50" s="135" t="str">
        <f>IFERROR(VLOOKUP($B50,' xc results'!$B$47:$D$66,3,FALSE),"")</f>
        <v/>
      </c>
      <c r="I50" s="135" t="str">
        <f>IFERROR(VLOOKUP($B50,' xc results'!$B$79:$D$89,3,FALSE),"")</f>
        <v/>
      </c>
      <c r="J50" s="135"/>
      <c r="K50" s="135" t="str">
        <f t="shared" si="15"/>
        <v/>
      </c>
      <c r="L50" s="135">
        <f t="shared" si="16"/>
        <v>0</v>
      </c>
      <c r="M50" s="135" t="str">
        <f t="shared" si="17"/>
        <v/>
      </c>
      <c r="N50" s="136" t="str">
        <f t="shared" si="18"/>
        <v/>
      </c>
      <c r="O50" s="136" t="str">
        <f t="shared" si="19"/>
        <v/>
      </c>
      <c r="P50" s="136" t="str">
        <f t="shared" si="20"/>
        <v/>
      </c>
      <c r="Q50" s="137" t="str">
        <f t="shared" si="21"/>
        <v/>
      </c>
      <c r="R50" s="162" t="str">
        <f>IFERROR(LARGE($D50:$I50,I$3),"")</f>
        <v/>
      </c>
    </row>
    <row r="51" spans="1:18" ht="13.5" hidden="1" customHeight="1" thickBot="1">
      <c r="A51" s="163">
        <v>6</v>
      </c>
      <c r="B51" s="164"/>
      <c r="C51" s="165" t="s">
        <v>55</v>
      </c>
      <c r="D51" s="166" t="str">
        <f>IFERROR(VLOOKUP($B51,' xc results'!$B$3:$D$17,3,FALSE),"")</f>
        <v/>
      </c>
      <c r="E51" s="166" t="str">
        <f>IFERROR(VLOOKUP($B51,' xc results'!$B$29:$D$29,3,FALSE),"")</f>
        <v/>
      </c>
      <c r="F51" s="166" t="str">
        <f>IFERROR(VLOOKUP($B51,' xc results'!$B$33:$D$49,3,FALSE),"")</f>
        <v/>
      </c>
      <c r="G51" s="166" t="str">
        <f>IFERROR(VLOOKUP($B51,' xc results'!$B$49:$D$60,3,FALSE),"")</f>
        <v/>
      </c>
      <c r="H51" s="166" t="str">
        <f>IFERROR(VLOOKUP($B51,' xc results'!$B$64:$D$75,3,FALSE),"")</f>
        <v/>
      </c>
      <c r="I51" s="166" t="str">
        <f>IFERROR(VLOOKUP($B51,' xc results'!$B$79:$D$89,3,FALSE),"")</f>
        <v/>
      </c>
      <c r="J51" s="166"/>
      <c r="K51" s="166" t="str">
        <f t="shared" si="15"/>
        <v/>
      </c>
      <c r="L51" s="166">
        <f>SUM(N51:Q51)</f>
        <v>0</v>
      </c>
      <c r="M51" s="166" t="str">
        <f t="shared" si="17"/>
        <v/>
      </c>
      <c r="N51" s="111" t="str">
        <f t="shared" si="18"/>
        <v/>
      </c>
      <c r="O51" s="111" t="str">
        <f t="shared" si="19"/>
        <v/>
      </c>
      <c r="P51" s="111" t="str">
        <f t="shared" si="20"/>
        <v/>
      </c>
      <c r="Q51" s="112" t="str">
        <f t="shared" si="21"/>
        <v/>
      </c>
      <c r="R51" s="162" t="str">
        <f>IFERROR(LARGE($D51:$I51,I$3),"")</f>
        <v/>
      </c>
    </row>
    <row r="52" spans="1:18" ht="16.8" hidden="1">
      <c r="A52" s="167">
        <v>10</v>
      </c>
      <c r="B52" s="168" t="s">
        <v>51</v>
      </c>
      <c r="C52" s="168" t="s">
        <v>55</v>
      </c>
      <c r="D52" s="123" t="str">
        <f>IFERROR(VLOOKUP($B52,' xc results'!$B$3:$D$17,3,FALSE),"")</f>
        <v/>
      </c>
      <c r="E52" s="123" t="str">
        <f>IFERROR(VLOOKUP($B52,' xc results'!$B$21:$D$29,3,FALSE),"")</f>
        <v/>
      </c>
      <c r="F52" s="123" t="str">
        <f>IFERROR(VLOOKUP($B52,' xc results'!$B$33:$D$49,3,FALSE),"")</f>
        <v/>
      </c>
      <c r="G52" s="123" t="str">
        <f>IFERROR(VLOOKUP($B52,' xc results'!$B$49:$D$60,3,FALSE),"")</f>
        <v/>
      </c>
      <c r="H52" s="123" t="str">
        <f>IFERROR(VLOOKUP($B52,' xc results'!$B$64:$D$75,3,FALSE),"")</f>
        <v/>
      </c>
      <c r="I52" s="123" t="str">
        <f>IFERROR(VLOOKUP($B52,' xc results'!$B$79:$D$89,3,FALSE),"")</f>
        <v/>
      </c>
      <c r="J52" s="247"/>
      <c r="K52" s="169" t="str">
        <f t="shared" si="15"/>
        <v/>
      </c>
      <c r="L52" s="169">
        <f>SUM(N52:Q52)</f>
        <v>0</v>
      </c>
      <c r="M52" s="170" t="str">
        <f t="shared" si="17"/>
        <v/>
      </c>
      <c r="N52" s="127" t="str">
        <f>IFERROR(LARGE($D52:$I52,D$3),"")</f>
        <v/>
      </c>
      <c r="O52" s="127"/>
      <c r="P52" s="127"/>
      <c r="Q52" s="171" t="str">
        <f>IFERROR(LARGE($D52:$I52,#REF!),"")</f>
        <v/>
      </c>
      <c r="R52" s="104">
        <f>COUNT(N52:Q52)</f>
        <v>0</v>
      </c>
    </row>
    <row r="53" spans="1:18" ht="67.95" customHeight="1">
      <c r="A53" s="172"/>
      <c r="B53" s="173"/>
      <c r="C53" s="173"/>
      <c r="D53" s="355"/>
      <c r="E53" s="355"/>
      <c r="F53" s="355"/>
      <c r="G53" s="355"/>
      <c r="H53" s="355"/>
      <c r="I53" s="356"/>
      <c r="K53" s="356"/>
      <c r="L53" s="356"/>
      <c r="M53" s="356"/>
    </row>
    <row r="54" spans="1:18" ht="13.2" customHeight="1">
      <c r="A54" s="172">
        <v>1</v>
      </c>
      <c r="B54" s="174" t="s">
        <v>132</v>
      </c>
      <c r="C54" s="175" t="s">
        <v>134</v>
      </c>
      <c r="D54" s="176"/>
      <c r="E54" s="176"/>
      <c r="F54" s="176"/>
      <c r="G54" s="176"/>
      <c r="H54" s="177"/>
      <c r="I54" s="176"/>
      <c r="J54" s="176"/>
      <c r="K54" s="104"/>
      <c r="L54" s="104"/>
      <c r="M54" s="104"/>
      <c r="Q54" s="172"/>
    </row>
    <row r="55" spans="1:18" ht="13.2" customHeight="1">
      <c r="A55" s="172">
        <v>2</v>
      </c>
      <c r="B55" s="174" t="s">
        <v>133</v>
      </c>
      <c r="C55" s="175" t="s">
        <v>915</v>
      </c>
      <c r="D55" s="176"/>
      <c r="E55" s="176"/>
      <c r="F55" s="176"/>
      <c r="G55" s="176"/>
      <c r="H55" s="177"/>
      <c r="I55" s="176"/>
      <c r="J55" s="176"/>
      <c r="K55" s="104"/>
      <c r="L55" s="104"/>
      <c r="M55" s="104"/>
      <c r="Q55" s="172"/>
    </row>
    <row r="56" spans="1:18" ht="13.2" customHeight="1">
      <c r="A56" s="172">
        <v>3</v>
      </c>
      <c r="B56" s="174" t="s">
        <v>135</v>
      </c>
      <c r="C56" s="175" t="s">
        <v>916</v>
      </c>
      <c r="D56" s="176"/>
      <c r="E56" s="176"/>
      <c r="F56" s="176"/>
      <c r="G56" s="176"/>
      <c r="H56" s="177"/>
      <c r="I56" s="176"/>
      <c r="J56" s="176"/>
      <c r="K56" s="104"/>
      <c r="L56" s="104"/>
      <c r="M56" s="104"/>
      <c r="Q56" s="172"/>
    </row>
    <row r="57" spans="1:18" ht="13.2" customHeight="1">
      <c r="A57" s="172">
        <v>4</v>
      </c>
      <c r="B57" s="174" t="s">
        <v>135</v>
      </c>
      <c r="C57" s="175" t="s">
        <v>917</v>
      </c>
      <c r="D57" s="176"/>
      <c r="E57" s="176"/>
      <c r="F57" s="176"/>
      <c r="G57" s="176"/>
      <c r="H57" s="177"/>
      <c r="I57" s="176"/>
      <c r="J57" s="176"/>
      <c r="K57" s="104"/>
      <c r="L57" s="104"/>
      <c r="M57" s="104"/>
      <c r="Q57" s="172"/>
    </row>
    <row r="58" spans="1:18" ht="13.2" customHeight="1">
      <c r="A58" s="172">
        <v>5</v>
      </c>
      <c r="B58" s="174" t="s">
        <v>59</v>
      </c>
      <c r="C58" s="175" t="s">
        <v>918</v>
      </c>
      <c r="D58" s="176"/>
      <c r="E58" s="176"/>
      <c r="F58" s="176"/>
      <c r="G58" s="176"/>
      <c r="H58" s="177"/>
      <c r="I58" s="176"/>
      <c r="J58" s="176"/>
      <c r="K58" s="104"/>
      <c r="L58" s="104"/>
      <c r="M58" s="104"/>
      <c r="Q58" s="172"/>
    </row>
    <row r="59" spans="1:18" ht="13.2" customHeight="1">
      <c r="A59" s="172">
        <v>6</v>
      </c>
      <c r="B59" s="174" t="s">
        <v>136</v>
      </c>
      <c r="C59" s="175" t="s">
        <v>919</v>
      </c>
      <c r="D59" s="176"/>
      <c r="E59" s="176"/>
      <c r="F59" s="176"/>
      <c r="G59" s="176"/>
      <c r="H59" s="177"/>
      <c r="I59" s="176"/>
      <c r="J59" s="176"/>
      <c r="K59" s="104"/>
      <c r="L59" s="104"/>
      <c r="M59" s="104"/>
      <c r="Q59" s="172"/>
    </row>
    <row r="60" spans="1:18" ht="13.2" customHeight="1">
      <c r="A60" s="172"/>
      <c r="E60" s="176"/>
      <c r="F60" s="176"/>
      <c r="G60" s="176"/>
      <c r="H60" s="177"/>
      <c r="I60" s="176"/>
      <c r="J60" s="176"/>
      <c r="K60" s="104"/>
      <c r="L60" s="104"/>
      <c r="M60" s="104"/>
      <c r="Q60" s="172"/>
    </row>
    <row r="61" spans="1:18" ht="16.8">
      <c r="A61" s="172"/>
      <c r="B61" s="173"/>
      <c r="C61" s="173"/>
      <c r="D61" s="178"/>
      <c r="E61" s="178"/>
      <c r="F61" s="178"/>
      <c r="G61" s="178"/>
      <c r="H61" s="178"/>
    </row>
    <row r="62" spans="1:18" ht="2.4" customHeight="1">
      <c r="A62" s="172"/>
      <c r="B62" s="357"/>
      <c r="C62" s="357"/>
      <c r="D62" s="358"/>
      <c r="E62" s="358"/>
      <c r="F62" s="358"/>
      <c r="G62" s="358"/>
      <c r="H62" s="358"/>
      <c r="I62" s="358"/>
      <c r="J62" s="358"/>
      <c r="K62" s="358"/>
      <c r="L62" s="358"/>
      <c r="M62" s="104"/>
    </row>
  </sheetData>
  <sortState xmlns:xlrd2="http://schemas.microsoft.com/office/spreadsheetml/2017/richdata2" ref="A5:Q14">
    <sortCondition ref="A5:A14"/>
  </sortState>
  <mergeCells count="16">
    <mergeCell ref="D53:I53"/>
    <mergeCell ref="K53:M53"/>
    <mergeCell ref="B62:L62"/>
    <mergeCell ref="N3:Q3"/>
    <mergeCell ref="A36:A37"/>
    <mergeCell ref="B36:B37"/>
    <mergeCell ref="K36:K37"/>
    <mergeCell ref="L36:L37"/>
    <mergeCell ref="M36:M37"/>
    <mergeCell ref="N36:Q36"/>
    <mergeCell ref="M3:M4"/>
    <mergeCell ref="A1:B2"/>
    <mergeCell ref="A3:A4"/>
    <mergeCell ref="B3:B4"/>
    <mergeCell ref="K3:K4"/>
    <mergeCell ref="L3:L4"/>
  </mergeCells>
  <pageMargins left="0.7" right="0.7" top="0.75" bottom="0.75" header="0.3" footer="0.3"/>
  <pageSetup paperSize="9" scale="7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rgb="FF92D050"/>
  </sheetPr>
  <dimension ref="A1:U25"/>
  <sheetViews>
    <sheetView showGridLines="0" topLeftCell="A3" zoomScaleNormal="100" workbookViewId="0">
      <selection activeCell="A15" sqref="A15:XFD23"/>
    </sheetView>
  </sheetViews>
  <sheetFormatPr defaultColWidth="14.44140625" defaultRowHeight="12.75" customHeight="1"/>
  <cols>
    <col min="1" max="1" width="6.33203125" style="187" customWidth="1"/>
    <col min="2" max="2" width="24.44140625" style="187" customWidth="1"/>
    <col min="3" max="3" width="5.33203125" style="187" bestFit="1" customWidth="1"/>
    <col min="4" max="12" width="5.88671875" style="186" customWidth="1"/>
    <col min="13" max="13" width="5.33203125" style="186" customWidth="1"/>
    <col min="14" max="14" width="8.44140625" style="186" customWidth="1"/>
    <col min="15" max="15" width="7.109375" style="186" customWidth="1"/>
    <col min="16" max="20" width="5" style="187" customWidth="1"/>
    <col min="21" max="21" width="2.44140625" style="187" hidden="1" customWidth="1"/>
    <col min="22" max="16384" width="14.44140625" style="187"/>
  </cols>
  <sheetData>
    <row r="1" spans="1:21" ht="15.75" customHeight="1">
      <c r="A1" s="348" t="s">
        <v>905</v>
      </c>
      <c r="B1" s="348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ht="99.6" customHeight="1" thickBot="1">
      <c r="A2" s="348"/>
      <c r="B2" s="348"/>
      <c r="C2" s="102"/>
      <c r="D2" s="105" t="str">
        <f t="shared" ref="D2:L2" si="0">VLOOKUP(D3,$A$15:$C$23,3,FALSE)</f>
        <v>Race 1</v>
      </c>
      <c r="E2" s="105" t="str">
        <f t="shared" si="0"/>
        <v>Race 2</v>
      </c>
      <c r="F2" s="105" t="str">
        <f t="shared" si="0"/>
        <v>Race 3</v>
      </c>
      <c r="G2" s="105" t="str">
        <f t="shared" si="0"/>
        <v>Race 4</v>
      </c>
      <c r="H2" s="105" t="str">
        <f t="shared" si="0"/>
        <v>Race 5</v>
      </c>
      <c r="I2" s="105" t="str">
        <f t="shared" si="0"/>
        <v>Race 6</v>
      </c>
      <c r="J2" s="105" t="str">
        <f t="shared" si="0"/>
        <v>Race 7</v>
      </c>
      <c r="K2" s="105" t="str">
        <f t="shared" si="0"/>
        <v>Race 8</v>
      </c>
      <c r="L2" s="105" t="str">
        <f t="shared" si="0"/>
        <v>Race 9</v>
      </c>
      <c r="M2" s="103"/>
      <c r="N2" s="103"/>
      <c r="O2" s="103"/>
    </row>
    <row r="3" spans="1:21" ht="18" customHeight="1">
      <c r="A3" s="349" t="s">
        <v>79</v>
      </c>
      <c r="B3" s="351" t="s">
        <v>78</v>
      </c>
      <c r="C3" s="106"/>
      <c r="D3" s="107">
        <v>1</v>
      </c>
      <c r="E3" s="107">
        <v>2</v>
      </c>
      <c r="F3" s="107">
        <v>3</v>
      </c>
      <c r="G3" s="107">
        <v>4</v>
      </c>
      <c r="H3" s="107">
        <v>5</v>
      </c>
      <c r="I3" s="107">
        <v>6</v>
      </c>
      <c r="J3" s="107">
        <v>7</v>
      </c>
      <c r="K3" s="107">
        <v>8</v>
      </c>
      <c r="L3" s="107">
        <v>9</v>
      </c>
      <c r="M3" s="353" t="s">
        <v>0</v>
      </c>
      <c r="N3" s="353" t="s">
        <v>101</v>
      </c>
      <c r="O3" s="353" t="s">
        <v>99</v>
      </c>
      <c r="P3" s="359" t="s">
        <v>124</v>
      </c>
      <c r="Q3" s="359"/>
      <c r="R3" s="359"/>
      <c r="S3" s="359"/>
      <c r="T3" s="360"/>
      <c r="U3" s="108"/>
    </row>
    <row r="4" spans="1:21" ht="18" customHeight="1" thickBot="1">
      <c r="A4" s="350"/>
      <c r="B4" s="352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354"/>
      <c r="N4" s="354"/>
      <c r="O4" s="354"/>
      <c r="P4" s="111">
        <f>D3</f>
        <v>1</v>
      </c>
      <c r="Q4" s="111">
        <v>2</v>
      </c>
      <c r="R4" s="111">
        <v>3</v>
      </c>
      <c r="S4" s="111">
        <v>4</v>
      </c>
      <c r="T4" s="112">
        <v>5</v>
      </c>
      <c r="U4" s="113"/>
    </row>
    <row r="5" spans="1:21" s="279" customFormat="1" ht="17.399999999999999" customHeight="1">
      <c r="A5" s="128">
        <f>RANK(N5,$N$5:$N$8,0)</f>
        <v>1</v>
      </c>
      <c r="B5" s="126" t="s">
        <v>4</v>
      </c>
      <c r="C5" s="129" t="str">
        <f>VLOOKUP(B5,'Age Cat'!F:G,2,FALSE)</f>
        <v>V30</v>
      </c>
      <c r="D5" s="130">
        <f>IFERROR(VLOOKUP($B5,' fell results'!$B$3:$D$25,3,FALSE),"")</f>
        <v>25</v>
      </c>
      <c r="E5" s="130" t="str">
        <f>IFERROR(VLOOKUP($B5,' fell results'!$B$28:$D$39,3,FALSE),"")</f>
        <v/>
      </c>
      <c r="F5" s="130"/>
      <c r="G5" s="130" t="str">
        <f>IFERROR(VLOOKUP($B5,' fell results'!$B$62:$D$73,3,FALSE),"")</f>
        <v/>
      </c>
      <c r="H5" s="130" t="str">
        <f>IFERROR(VLOOKUP($B5,' fell results'!$B$77:$D$95,3,FALSE),"")</f>
        <v/>
      </c>
      <c r="I5" s="130" t="str">
        <f>IFERROR(VLOOKUP($B5,' fell results'!$B$101:$D$122,3,FALSE),"")</f>
        <v/>
      </c>
      <c r="J5" s="130" t="str">
        <f>IFERROR(VLOOKUP($B5,' fell results'!$B$125:$D$136,3,FALSE),"")</f>
        <v/>
      </c>
      <c r="K5" s="130" t="str">
        <f>IFERROR(VLOOKUP($B5,' fell results'!$B$140:$D$159,3,FALSE),"")</f>
        <v/>
      </c>
      <c r="L5" s="130" t="str">
        <f>IFERROR(VLOOKUP($B5,' fell results'!$B$163:$D$174,3,FALSE),"")</f>
        <v/>
      </c>
      <c r="M5" s="130">
        <f t="shared" ref="M5" si="1">IF(SUM(D5:L5)=0,"",SUM(D5:L5))</f>
        <v>25</v>
      </c>
      <c r="N5" s="130">
        <f t="shared" ref="N5" si="2">SUM(P5:T5)</f>
        <v>25</v>
      </c>
      <c r="O5" s="130">
        <f t="shared" ref="O5" si="3">IF(COUNT(D5:L5)=0,"",COUNT(D5:L5))</f>
        <v>1</v>
      </c>
      <c r="P5" s="131">
        <f t="shared" ref="P5" si="4">IFERROR(LARGE($D5:$L5,D$3),"")</f>
        <v>25</v>
      </c>
      <c r="Q5" s="131" t="str">
        <f t="shared" ref="Q5" si="5">IFERROR(LARGE($D5:$L5,E$3),"")</f>
        <v/>
      </c>
      <c r="R5" s="131" t="str">
        <f t="shared" ref="R5" si="6">IFERROR(LARGE($D5:$L5,F$3),"")</f>
        <v/>
      </c>
      <c r="S5" s="131" t="str">
        <f t="shared" ref="S5" si="7">IFERROR(LARGE($D5:$L5,G$3),"")</f>
        <v/>
      </c>
      <c r="T5" s="132" t="str">
        <f t="shared" ref="T5" si="8">IFERROR(LARGE($D5:$L5,H$3),"")</f>
        <v/>
      </c>
      <c r="U5" s="113">
        <f>COUNT(P5:T5)</f>
        <v>1</v>
      </c>
    </row>
    <row r="6" spans="1:21" s="328" customFormat="1" ht="17.399999999999999" customHeight="1">
      <c r="A6" s="128">
        <f t="shared" ref="A6:A8" si="9">RANK(N6,$N$5:$N$8,0)</f>
        <v>1</v>
      </c>
      <c r="B6" s="18" t="s">
        <v>7</v>
      </c>
      <c r="C6" s="129" t="str">
        <f>VLOOKUP(B6,'Age Cat'!F:G,2,FALSE)</f>
        <v>V40</v>
      </c>
      <c r="D6" s="130" t="str">
        <f>IFERROR(VLOOKUP($B6,' fell results'!$B$3:$D$25,3,FALSE),"")</f>
        <v/>
      </c>
      <c r="E6" s="130">
        <f>IFERROR(VLOOKUP($B6,' fell results'!$B$28:$D$39,3,FALSE),"")</f>
        <v>25</v>
      </c>
      <c r="F6" s="130"/>
      <c r="G6" s="130" t="str">
        <f>IFERROR(VLOOKUP($B6,' fell results'!$B$62:$D$73,3,FALSE),"")</f>
        <v/>
      </c>
      <c r="H6" s="130" t="str">
        <f>IFERROR(VLOOKUP($B6,' fell results'!$B$77:$D$95,3,FALSE),"")</f>
        <v/>
      </c>
      <c r="I6" s="130" t="str">
        <f>IFERROR(VLOOKUP($B6,' fell results'!$B$101:$D$122,3,FALSE),"")</f>
        <v/>
      </c>
      <c r="J6" s="130" t="str">
        <f>IFERROR(VLOOKUP($B6,' fell results'!$B$125:$D$136,3,FALSE),"")</f>
        <v/>
      </c>
      <c r="K6" s="130" t="str">
        <f>IFERROR(VLOOKUP($B6,' fell results'!$B$140:$D$159,3,FALSE),"")</f>
        <v/>
      </c>
      <c r="L6" s="130" t="str">
        <f>IFERROR(VLOOKUP($B6,' fell results'!$B$163:$D$174,3,FALSE),"")</f>
        <v/>
      </c>
      <c r="M6" s="130">
        <f t="shared" ref="M6:M8" si="10">IF(SUM(D6:L6)=0,"",SUM(D6:L6))</f>
        <v>25</v>
      </c>
      <c r="N6" s="130">
        <f t="shared" ref="N6:N8" si="11">SUM(P6:T6)</f>
        <v>25</v>
      </c>
      <c r="O6" s="130">
        <f t="shared" ref="O6:O8" si="12">IF(COUNT(D6:L6)=0,"",COUNT(D6:L6))</f>
        <v>1</v>
      </c>
      <c r="P6" s="131">
        <f t="shared" ref="P6:P8" si="13">IFERROR(LARGE($D6:$L6,D$3),"")</f>
        <v>25</v>
      </c>
      <c r="Q6" s="131" t="str">
        <f t="shared" ref="Q6:Q8" si="14">IFERROR(LARGE($D6:$L6,E$3),"")</f>
        <v/>
      </c>
      <c r="R6" s="131" t="str">
        <f t="shared" ref="R6:R8" si="15">IFERROR(LARGE($D6:$L6,F$3),"")</f>
        <v/>
      </c>
      <c r="S6" s="131" t="str">
        <f t="shared" ref="S6:S8" si="16">IFERROR(LARGE($D6:$L6,G$3),"")</f>
        <v/>
      </c>
      <c r="T6" s="132" t="str">
        <f t="shared" ref="T6:T8" si="17">IFERROR(LARGE($D6:$L6,H$3),"")</f>
        <v/>
      </c>
      <c r="U6" s="113">
        <f t="shared" ref="U6:U8" si="18">COUNT(P6:T6)</f>
        <v>1</v>
      </c>
    </row>
    <row r="7" spans="1:21" s="328" customFormat="1" ht="17.399999999999999" customHeight="1">
      <c r="A7" s="128">
        <f t="shared" si="9"/>
        <v>3</v>
      </c>
      <c r="B7" s="6" t="s">
        <v>327</v>
      </c>
      <c r="C7" s="129" t="str">
        <f>VLOOKUP(B7,'Age Cat'!F:G,2,FALSE)</f>
        <v>V50</v>
      </c>
      <c r="D7" s="130" t="str">
        <f>IFERROR(VLOOKUP($B7,' fell results'!$B$3:$D$25,3,FALSE),"")</f>
        <v/>
      </c>
      <c r="E7" s="130">
        <f>IFERROR(VLOOKUP($B7,' fell results'!$B$28:$D$39,3,FALSE),"")</f>
        <v>24</v>
      </c>
      <c r="F7" s="130"/>
      <c r="G7" s="130" t="str">
        <f>IFERROR(VLOOKUP($B7,' fell results'!$B$62:$D$73,3,FALSE),"")</f>
        <v/>
      </c>
      <c r="H7" s="130" t="str">
        <f>IFERROR(VLOOKUP($B7,' fell results'!$B$77:$D$95,3,FALSE),"")</f>
        <v/>
      </c>
      <c r="I7" s="130" t="str">
        <f>IFERROR(VLOOKUP($B7,' fell results'!$B$101:$D$122,3,FALSE),"")</f>
        <v/>
      </c>
      <c r="J7" s="130" t="str">
        <f>IFERROR(VLOOKUP($B7,' fell results'!$B$125:$D$136,3,FALSE),"")</f>
        <v/>
      </c>
      <c r="K7" s="130" t="str">
        <f>IFERROR(VLOOKUP($B7,' fell results'!$B$140:$D$159,3,FALSE),"")</f>
        <v/>
      </c>
      <c r="L7" s="130" t="str">
        <f>IFERROR(VLOOKUP($B7,' fell results'!$B$163:$D$174,3,FALSE),"")</f>
        <v/>
      </c>
      <c r="M7" s="130">
        <f t="shared" si="10"/>
        <v>24</v>
      </c>
      <c r="N7" s="130">
        <f t="shared" si="11"/>
        <v>24</v>
      </c>
      <c r="O7" s="130">
        <f t="shared" si="12"/>
        <v>1</v>
      </c>
      <c r="P7" s="131">
        <f t="shared" si="13"/>
        <v>24</v>
      </c>
      <c r="Q7" s="131" t="str">
        <f t="shared" si="14"/>
        <v/>
      </c>
      <c r="R7" s="131" t="str">
        <f t="shared" si="15"/>
        <v/>
      </c>
      <c r="S7" s="131" t="str">
        <f t="shared" si="16"/>
        <v/>
      </c>
      <c r="T7" s="132" t="str">
        <f t="shared" si="17"/>
        <v/>
      </c>
      <c r="U7" s="113">
        <f t="shared" si="18"/>
        <v>1</v>
      </c>
    </row>
    <row r="8" spans="1:21" s="328" customFormat="1" ht="17.399999999999999" customHeight="1">
      <c r="A8" s="128">
        <f t="shared" si="9"/>
        <v>4</v>
      </c>
      <c r="B8" s="18" t="s">
        <v>29</v>
      </c>
      <c r="C8" s="129" t="str">
        <f>VLOOKUP(B8,'Age Cat'!F:G,2,FALSE)</f>
        <v>V40</v>
      </c>
      <c r="D8" s="130" t="str">
        <f>IFERROR(VLOOKUP($B8,' fell results'!$B$3:$D$25,3,FALSE),"")</f>
        <v/>
      </c>
      <c r="E8" s="130">
        <f>IFERROR(VLOOKUP($B8,' fell results'!$B$28:$D$39,3,FALSE),"")</f>
        <v>23</v>
      </c>
      <c r="F8" s="130"/>
      <c r="G8" s="130" t="str">
        <f>IFERROR(VLOOKUP($B8,' fell results'!$B$62:$D$73,3,FALSE),"")</f>
        <v/>
      </c>
      <c r="H8" s="130" t="str">
        <f>IFERROR(VLOOKUP($B8,' fell results'!$B$77:$D$95,3,FALSE),"")</f>
        <v/>
      </c>
      <c r="I8" s="130" t="str">
        <f>IFERROR(VLOOKUP($B8,' fell results'!$B$101:$D$122,3,FALSE),"")</f>
        <v/>
      </c>
      <c r="J8" s="130" t="str">
        <f>IFERROR(VLOOKUP($B8,' fell results'!$B$125:$D$136,3,FALSE),"")</f>
        <v/>
      </c>
      <c r="K8" s="130" t="str">
        <f>IFERROR(VLOOKUP($B8,' fell results'!$B$140:$D$159,3,FALSE),"")</f>
        <v/>
      </c>
      <c r="L8" s="130" t="str">
        <f>IFERROR(VLOOKUP($B8,' fell results'!$B$163:$D$174,3,FALSE),"")</f>
        <v/>
      </c>
      <c r="M8" s="130">
        <f t="shared" si="10"/>
        <v>23</v>
      </c>
      <c r="N8" s="130">
        <f t="shared" si="11"/>
        <v>23</v>
      </c>
      <c r="O8" s="130">
        <f t="shared" si="12"/>
        <v>1</v>
      </c>
      <c r="P8" s="131">
        <f t="shared" si="13"/>
        <v>23</v>
      </c>
      <c r="Q8" s="131" t="str">
        <f t="shared" si="14"/>
        <v/>
      </c>
      <c r="R8" s="131" t="str">
        <f t="shared" si="15"/>
        <v/>
      </c>
      <c r="S8" s="131" t="str">
        <f t="shared" si="16"/>
        <v/>
      </c>
      <c r="T8" s="132" t="str">
        <f t="shared" si="17"/>
        <v/>
      </c>
      <c r="U8" s="113">
        <f t="shared" si="18"/>
        <v>1</v>
      </c>
    </row>
    <row r="9" spans="1:21" s="157" customFormat="1" ht="13.5" customHeight="1" thickBot="1">
      <c r="A9" s="151"/>
      <c r="B9" s="152"/>
      <c r="C9" s="152"/>
      <c r="D9" s="153"/>
      <c r="E9" s="153"/>
      <c r="F9" s="153"/>
      <c r="G9" s="153"/>
      <c r="H9" s="153"/>
      <c r="I9" s="154"/>
      <c r="J9" s="153"/>
      <c r="K9" s="153"/>
      <c r="L9" s="153"/>
      <c r="M9" s="155"/>
      <c r="N9" s="153"/>
      <c r="O9" s="153"/>
      <c r="P9" s="147"/>
      <c r="Q9" s="147"/>
      <c r="R9" s="147"/>
      <c r="S9" s="147"/>
      <c r="T9" s="147"/>
      <c r="U9" s="156"/>
    </row>
    <row r="10" spans="1:21" ht="13.95" customHeight="1">
      <c r="A10" s="349" t="s">
        <v>79</v>
      </c>
      <c r="B10" s="351" t="s">
        <v>78</v>
      </c>
      <c r="C10" s="106"/>
      <c r="D10" s="107">
        <f t="shared" ref="D10:L10" si="19">D3</f>
        <v>1</v>
      </c>
      <c r="E10" s="107">
        <f t="shared" si="19"/>
        <v>2</v>
      </c>
      <c r="F10" s="107">
        <f t="shared" si="19"/>
        <v>3</v>
      </c>
      <c r="G10" s="107">
        <f t="shared" si="19"/>
        <v>4</v>
      </c>
      <c r="H10" s="107">
        <f t="shared" si="19"/>
        <v>5</v>
      </c>
      <c r="I10" s="107">
        <f t="shared" si="19"/>
        <v>6</v>
      </c>
      <c r="J10" s="107">
        <f t="shared" si="19"/>
        <v>7</v>
      </c>
      <c r="K10" s="107">
        <f t="shared" si="19"/>
        <v>8</v>
      </c>
      <c r="L10" s="107">
        <f t="shared" si="19"/>
        <v>9</v>
      </c>
      <c r="M10" s="353" t="s">
        <v>0</v>
      </c>
      <c r="N10" s="353" t="s">
        <v>101</v>
      </c>
      <c r="O10" s="353" t="s">
        <v>99</v>
      </c>
      <c r="P10" s="359" t="s">
        <v>124</v>
      </c>
      <c r="Q10" s="359"/>
      <c r="R10" s="359"/>
      <c r="S10" s="359"/>
      <c r="T10" s="360"/>
      <c r="U10" s="158"/>
    </row>
    <row r="11" spans="1:21" ht="13.2" customHeight="1" thickBot="1">
      <c r="A11" s="350"/>
      <c r="B11" s="352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354"/>
      <c r="N11" s="354"/>
      <c r="O11" s="354"/>
      <c r="P11" s="111">
        <f>D10</f>
        <v>1</v>
      </c>
      <c r="Q11" s="111">
        <v>2</v>
      </c>
      <c r="R11" s="111">
        <v>3</v>
      </c>
      <c r="S11" s="111">
        <v>4</v>
      </c>
      <c r="T11" s="112">
        <v>5</v>
      </c>
      <c r="U11" s="159"/>
    </row>
    <row r="12" spans="1:21" ht="16.2" customHeight="1">
      <c r="A12" s="128">
        <f>RANK(N12,$N$12:$N$13,0)</f>
        <v>1</v>
      </c>
      <c r="B12" s="7" t="s">
        <v>40</v>
      </c>
      <c r="C12" s="122" t="str">
        <f>VLOOKUP(B12,'Age Cat'!F:G,2,FALSE)</f>
        <v>V40</v>
      </c>
      <c r="D12" s="123" t="str">
        <f>IFERROR(VLOOKUP($B12,' fell results'!$B$3:$D$25,3,FALSE),"")</f>
        <v/>
      </c>
      <c r="E12" s="123">
        <f>IFERROR(VLOOKUP($B12,' fell results'!$B$28:$D$39,3,FALSE),"")</f>
        <v>25</v>
      </c>
      <c r="F12" s="123" t="str">
        <f>IFERROR(VLOOKUP($B12,' fell results'!$B$45:$D$62,3,FALSE),"")</f>
        <v/>
      </c>
      <c r="G12" s="123" t="str">
        <f>IFERROR(VLOOKUP($B12,' fell results'!$B$62:$D$73,3,FALSE),"")</f>
        <v/>
      </c>
      <c r="H12" s="123" t="str">
        <f>IFERROR(VLOOKUP($B12,' fell results'!$B$77:$D$95,3,FALSE),"")</f>
        <v/>
      </c>
      <c r="I12" s="123" t="str">
        <f>IFERROR(VLOOKUP($B12,' fell results'!$B$101:$D$122,3,FALSE),"")</f>
        <v/>
      </c>
      <c r="J12" s="123" t="str">
        <f>IFERROR(VLOOKUP($B12,' fell results'!$B$125:$D$136,3,FALSE),"")</f>
        <v/>
      </c>
      <c r="K12" s="123" t="str">
        <f>IFERROR(VLOOKUP($B12,' fell results'!$B$140:$D$159,3,FALSE),"")</f>
        <v/>
      </c>
      <c r="L12" s="123" t="str">
        <f>IFERROR(VLOOKUP($B12,' fell results'!$B$163:$D$174,3,FALSE),"")</f>
        <v/>
      </c>
      <c r="M12" s="123">
        <f t="shared" ref="M12" si="20">IF(SUM(D12:L12)=0,"",SUM(D12:L12))</f>
        <v>25</v>
      </c>
      <c r="N12" s="123">
        <f t="shared" ref="N12" si="21">SUM(P12:T12)</f>
        <v>25</v>
      </c>
      <c r="O12" s="123">
        <f t="shared" ref="O12" si="22">IF(COUNT(D12:L12)=0,"",COUNT(D12:L12))</f>
        <v>1</v>
      </c>
      <c r="P12" s="124">
        <f t="shared" ref="P12" si="23">IFERROR(LARGE($D12:$L12,D$3),"")</f>
        <v>25</v>
      </c>
      <c r="Q12" s="124" t="str">
        <f t="shared" ref="Q12" si="24">IFERROR(LARGE($D12:$L12,E$3),"")</f>
        <v/>
      </c>
      <c r="R12" s="124" t="str">
        <f t="shared" ref="R12" si="25">IFERROR(LARGE($D12:$L12,F$3),"")</f>
        <v/>
      </c>
      <c r="S12" s="124" t="str">
        <f t="shared" ref="S12" si="26">IFERROR(LARGE($D12:$L12,G$3),"")</f>
        <v/>
      </c>
      <c r="T12" s="125" t="str">
        <f t="shared" ref="T12" si="27">IFERROR(LARGE($D12:$L12,H$3),"")</f>
        <v/>
      </c>
      <c r="U12" s="113">
        <f t="shared" ref="U12" si="28">COUNT(P12:T12)</f>
        <v>1</v>
      </c>
    </row>
    <row r="13" spans="1:21" s="328" customFormat="1" ht="16.8">
      <c r="A13" s="128">
        <f>RANK(N13,$N$12:$N$13,0)</f>
        <v>2</v>
      </c>
      <c r="B13" s="7" t="s">
        <v>357</v>
      </c>
      <c r="C13" s="122" t="str">
        <f>VLOOKUP(B13,'Age Cat'!F:G,2,FALSE)</f>
        <v>V30</v>
      </c>
      <c r="D13" s="123" t="str">
        <f>IFERROR(VLOOKUP($B13,' fell results'!$B$3:$D$25,3,FALSE),"")</f>
        <v/>
      </c>
      <c r="E13" s="123">
        <f>IFERROR(VLOOKUP($B13,' fell results'!$B$28:$D$39,3,FALSE),"")</f>
        <v>24</v>
      </c>
      <c r="F13" s="123" t="str">
        <f>IFERROR(VLOOKUP($B13,' fell results'!$B$45:$D$62,3,FALSE),"")</f>
        <v/>
      </c>
      <c r="G13" s="123" t="str">
        <f>IFERROR(VLOOKUP($B13,' fell results'!$B$62:$D$73,3,FALSE),"")</f>
        <v/>
      </c>
      <c r="H13" s="123" t="str">
        <f>IFERROR(VLOOKUP($B13,' fell results'!$B$77:$D$95,3,FALSE),"")</f>
        <v/>
      </c>
      <c r="I13" s="123" t="str">
        <f>IFERROR(VLOOKUP($B13,' fell results'!$B$101:$D$122,3,FALSE),"")</f>
        <v/>
      </c>
      <c r="J13" s="123" t="str">
        <f>IFERROR(VLOOKUP($B13,' fell results'!$B$125:$D$136,3,FALSE),"")</f>
        <v/>
      </c>
      <c r="K13" s="123" t="str">
        <f>IFERROR(VLOOKUP($B13,' fell results'!$B$140:$D$159,3,FALSE),"")</f>
        <v/>
      </c>
      <c r="L13" s="123" t="str">
        <f>IFERROR(VLOOKUP($B13,' fell results'!$B$163:$D$174,3,FALSE),"")</f>
        <v/>
      </c>
      <c r="M13" s="123">
        <f t="shared" ref="M13" si="29">IF(SUM(D13:L13)=0,"",SUM(D13:L13))</f>
        <v>24</v>
      </c>
      <c r="N13" s="123">
        <f t="shared" ref="N13" si="30">SUM(P13:T13)</f>
        <v>24</v>
      </c>
      <c r="O13" s="123">
        <f t="shared" ref="O13" si="31">IF(COUNT(D13:L13)=0,"",COUNT(D13:L13))</f>
        <v>1</v>
      </c>
      <c r="P13" s="124">
        <f t="shared" ref="P13" si="32">IFERROR(LARGE($D13:$L13,D$3),"")</f>
        <v>24</v>
      </c>
      <c r="Q13" s="124" t="str">
        <f t="shared" ref="Q13" si="33">IFERROR(LARGE($D13:$L13,E$3),"")</f>
        <v/>
      </c>
      <c r="R13" s="124" t="str">
        <f t="shared" ref="R13" si="34">IFERROR(LARGE($D13:$L13,F$3),"")</f>
        <v/>
      </c>
      <c r="S13" s="124" t="str">
        <f t="shared" ref="S13" si="35">IFERROR(LARGE($D13:$L13,G$3),"")</f>
        <v/>
      </c>
      <c r="T13" s="125" t="str">
        <f t="shared" ref="T13" si="36">IFERROR(LARGE($D13:$L13,H$3),"")</f>
        <v/>
      </c>
      <c r="U13" s="113">
        <f t="shared" ref="U13" si="37">COUNT(P13:T13)</f>
        <v>1</v>
      </c>
    </row>
    <row r="14" spans="1:21" s="328" customFormat="1" ht="16.8">
      <c r="A14" s="249"/>
      <c r="B14" s="7"/>
      <c r="C14" s="362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147"/>
      <c r="Q14" s="147"/>
      <c r="R14" s="147"/>
      <c r="S14" s="147"/>
      <c r="T14" s="147"/>
      <c r="U14" s="156"/>
    </row>
    <row r="15" spans="1:21" ht="13.2" hidden="1" customHeight="1">
      <c r="A15" s="172">
        <v>1</v>
      </c>
      <c r="B15" s="174"/>
      <c r="C15" s="192" t="s">
        <v>908</v>
      </c>
      <c r="D15" s="176"/>
      <c r="E15" s="176"/>
      <c r="F15" s="176"/>
      <c r="G15" s="176"/>
      <c r="H15" s="176"/>
      <c r="I15" s="176"/>
      <c r="J15" s="176"/>
      <c r="K15" s="181"/>
      <c r="L15" s="176"/>
      <c r="M15" s="187"/>
      <c r="N15" s="187"/>
      <c r="O15" s="187"/>
      <c r="S15" s="172"/>
      <c r="T15" s="172"/>
    </row>
    <row r="16" spans="1:21" ht="13.2" hidden="1" customHeight="1">
      <c r="A16" s="172">
        <v>2</v>
      </c>
      <c r="B16" s="174"/>
      <c r="C16" s="192" t="s">
        <v>100</v>
      </c>
      <c r="D16" s="176"/>
      <c r="E16" s="176"/>
      <c r="F16" s="176"/>
      <c r="G16" s="176"/>
      <c r="H16" s="176"/>
      <c r="I16" s="176"/>
      <c r="J16" s="176"/>
      <c r="K16" s="181"/>
      <c r="L16" s="176"/>
      <c r="M16" s="187"/>
      <c r="N16" s="187"/>
      <c r="O16" s="187"/>
      <c r="S16" s="172"/>
      <c r="T16" s="172"/>
    </row>
    <row r="17" spans="1:20" ht="13.2" hidden="1" customHeight="1">
      <c r="A17" s="172">
        <v>3</v>
      </c>
      <c r="B17" s="174"/>
      <c r="C17" s="192" t="s">
        <v>909</v>
      </c>
      <c r="D17" s="176"/>
      <c r="E17" s="176"/>
      <c r="F17" s="176"/>
      <c r="G17" s="176"/>
      <c r="H17" s="176"/>
      <c r="I17" s="176"/>
      <c r="J17" s="176"/>
      <c r="K17" s="181"/>
      <c r="L17" s="176"/>
      <c r="M17" s="187"/>
      <c r="N17" s="187"/>
      <c r="O17" s="187"/>
      <c r="S17" s="172"/>
      <c r="T17" s="172"/>
    </row>
    <row r="18" spans="1:20" ht="13.2" hidden="1" customHeight="1">
      <c r="A18" s="172">
        <v>4</v>
      </c>
      <c r="B18" s="174"/>
      <c r="C18" s="192" t="s">
        <v>116</v>
      </c>
      <c r="D18" s="176"/>
      <c r="E18" s="176"/>
      <c r="F18" s="176"/>
      <c r="G18" s="176"/>
      <c r="H18" s="176"/>
      <c r="I18" s="176"/>
      <c r="J18" s="176"/>
      <c r="K18" s="181"/>
      <c r="L18" s="176"/>
      <c r="M18" s="187"/>
      <c r="N18" s="187"/>
      <c r="O18" s="187"/>
      <c r="S18" s="172"/>
      <c r="T18" s="172"/>
    </row>
    <row r="19" spans="1:20" ht="13.2" hidden="1" customHeight="1">
      <c r="A19" s="172">
        <v>5</v>
      </c>
      <c r="B19" s="174"/>
      <c r="C19" s="192" t="s">
        <v>117</v>
      </c>
      <c r="D19" s="176"/>
      <c r="E19" s="176"/>
      <c r="F19" s="176"/>
      <c r="G19" s="176"/>
      <c r="H19" s="176"/>
      <c r="I19" s="176"/>
      <c r="J19" s="176"/>
      <c r="K19" s="181"/>
      <c r="L19" s="176"/>
      <c r="M19" s="187"/>
      <c r="N19" s="187"/>
      <c r="O19" s="187"/>
      <c r="S19" s="172"/>
      <c r="T19" s="172"/>
    </row>
    <row r="20" spans="1:20" ht="13.2" hidden="1" customHeight="1">
      <c r="A20" s="172">
        <v>6</v>
      </c>
      <c r="B20" s="174"/>
      <c r="C20" s="192" t="s">
        <v>119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87"/>
      <c r="N20" s="187"/>
      <c r="O20" s="187"/>
      <c r="S20" s="172"/>
      <c r="T20" s="172"/>
    </row>
    <row r="21" spans="1:20" ht="13.2" hidden="1" customHeight="1">
      <c r="A21" s="172">
        <v>7</v>
      </c>
      <c r="B21" s="174"/>
      <c r="C21" s="192" t="s">
        <v>120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87"/>
      <c r="N21" s="187"/>
      <c r="O21" s="187"/>
      <c r="S21" s="172"/>
      <c r="T21" s="172"/>
    </row>
    <row r="22" spans="1:20" ht="13.2" hidden="1" customHeight="1">
      <c r="A22" s="172">
        <v>8</v>
      </c>
      <c r="B22" s="174"/>
      <c r="C22" s="192" t="s">
        <v>121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87"/>
      <c r="N22" s="187"/>
      <c r="O22" s="187"/>
      <c r="S22" s="172"/>
      <c r="T22" s="172"/>
    </row>
    <row r="23" spans="1:20" ht="13.2" hidden="1" customHeight="1">
      <c r="A23" s="172">
        <v>9</v>
      </c>
      <c r="B23" s="174"/>
      <c r="C23" s="192" t="s">
        <v>122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87"/>
      <c r="N23" s="187"/>
      <c r="O23" s="187"/>
      <c r="S23" s="172"/>
      <c r="T23" s="172"/>
    </row>
    <row r="24" spans="1:20" ht="16.8">
      <c r="A24" s="172"/>
      <c r="B24" s="173"/>
      <c r="C24" s="173"/>
      <c r="D24" s="185"/>
      <c r="E24" s="185"/>
      <c r="F24" s="185"/>
      <c r="G24" s="185"/>
      <c r="H24" s="185"/>
      <c r="L24" s="237"/>
    </row>
    <row r="25" spans="1:20" ht="2.4" customHeight="1">
      <c r="A25" s="172"/>
      <c r="B25" s="357"/>
      <c r="C25" s="357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187"/>
    </row>
  </sheetData>
  <sortState xmlns:xlrd2="http://schemas.microsoft.com/office/spreadsheetml/2017/richdata2" ref="A5:T5">
    <sortCondition ref="A5"/>
  </sortState>
  <mergeCells count="14">
    <mergeCell ref="B25:N25"/>
    <mergeCell ref="P3:T3"/>
    <mergeCell ref="A10:A11"/>
    <mergeCell ref="B10:B11"/>
    <mergeCell ref="M10:M11"/>
    <mergeCell ref="N10:N11"/>
    <mergeCell ref="O10:O11"/>
    <mergeCell ref="P10:T10"/>
    <mergeCell ref="O3:O4"/>
    <mergeCell ref="A1:B2"/>
    <mergeCell ref="A3:A4"/>
    <mergeCell ref="B3:B4"/>
    <mergeCell ref="M3:M4"/>
    <mergeCell ref="N3:N4"/>
  </mergeCells>
  <pageMargins left="0.7" right="0.7" top="0.75" bottom="0.75" header="0.3" footer="0.3"/>
  <pageSetup paperSize="9" scale="48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rgb="FF92D050"/>
  </sheetPr>
  <dimension ref="A1:O48"/>
  <sheetViews>
    <sheetView showGridLines="0" topLeftCell="A15" zoomScaleNormal="100" workbookViewId="0">
      <selection activeCell="B31" sqref="B31"/>
    </sheetView>
  </sheetViews>
  <sheetFormatPr defaultColWidth="14.44140625" defaultRowHeight="12.75" customHeight="1"/>
  <cols>
    <col min="1" max="1" width="4.88671875" style="187" customWidth="1"/>
    <col min="2" max="2" width="24.44140625" style="187" customWidth="1"/>
    <col min="3" max="3" width="4.6640625" style="238" hidden="1" customWidth="1"/>
    <col min="4" max="8" width="5.88671875" style="186" customWidth="1"/>
    <col min="9" max="9" width="5" style="186" bestFit="1" customWidth="1"/>
    <col min="10" max="10" width="8.44140625" style="186" customWidth="1"/>
    <col min="11" max="11" width="7.109375" style="186" customWidth="1"/>
    <col min="12" max="13" width="5" style="187" customWidth="1"/>
    <col min="14" max="14" width="6" style="187" customWidth="1"/>
    <col min="15" max="15" width="2.44140625" style="187" hidden="1" customWidth="1"/>
    <col min="16" max="16384" width="14.44140625" style="187"/>
  </cols>
  <sheetData>
    <row r="1" spans="1:15" ht="15.75" customHeight="1">
      <c r="A1" s="348" t="s">
        <v>906</v>
      </c>
      <c r="B1" s="348"/>
      <c r="C1" s="194"/>
      <c r="D1" s="103"/>
      <c r="E1" s="103"/>
      <c r="F1" s="103"/>
      <c r="G1" s="103"/>
      <c r="H1" s="103"/>
      <c r="I1" s="103"/>
      <c r="J1" s="103"/>
      <c r="K1" s="103"/>
    </row>
    <row r="2" spans="1:15" ht="89.4" customHeight="1" thickBot="1">
      <c r="A2" s="348"/>
      <c r="B2" s="348"/>
      <c r="C2" s="194"/>
      <c r="D2" s="105" t="s">
        <v>908</v>
      </c>
      <c r="E2" s="105" t="s">
        <v>100</v>
      </c>
      <c r="F2" s="105" t="s">
        <v>909</v>
      </c>
      <c r="G2" s="105" t="s">
        <v>116</v>
      </c>
      <c r="H2" s="105" t="s">
        <v>117</v>
      </c>
      <c r="I2" s="103"/>
      <c r="J2" s="103"/>
      <c r="K2" s="103"/>
    </row>
    <row r="3" spans="1:15" ht="18" customHeight="1">
      <c r="A3" s="349" t="s">
        <v>79</v>
      </c>
      <c r="B3" s="351" t="s">
        <v>78</v>
      </c>
      <c r="C3" s="195"/>
      <c r="D3" s="107">
        <v>1</v>
      </c>
      <c r="E3" s="107">
        <v>2</v>
      </c>
      <c r="F3" s="107">
        <v>3</v>
      </c>
      <c r="G3" s="107">
        <v>4</v>
      </c>
      <c r="H3" s="107">
        <v>5</v>
      </c>
      <c r="I3" s="353" t="s">
        <v>0</v>
      </c>
      <c r="J3" s="353" t="s">
        <v>101</v>
      </c>
      <c r="K3" s="353" t="s">
        <v>99</v>
      </c>
      <c r="L3" s="359" t="s">
        <v>118</v>
      </c>
      <c r="M3" s="359"/>
      <c r="N3" s="360"/>
      <c r="O3" s="108"/>
    </row>
    <row r="4" spans="1:15" ht="18" customHeight="1" thickBot="1">
      <c r="A4" s="350"/>
      <c r="B4" s="352"/>
      <c r="C4" s="196"/>
      <c r="D4" s="110"/>
      <c r="E4" s="110"/>
      <c r="F4" s="110"/>
      <c r="G4" s="110"/>
      <c r="H4" s="110"/>
      <c r="I4" s="354"/>
      <c r="J4" s="354"/>
      <c r="K4" s="354"/>
      <c r="L4" s="111">
        <f>D3</f>
        <v>1</v>
      </c>
      <c r="M4" s="111">
        <f>E3</f>
        <v>2</v>
      </c>
      <c r="N4" s="112">
        <f>F3</f>
        <v>3</v>
      </c>
      <c r="O4" s="113"/>
    </row>
    <row r="5" spans="1:15" ht="18.600000000000001" customHeight="1">
      <c r="A5" s="114">
        <f t="shared" ref="A5:A26" si="0">RANK(J5,$J$5:$J$26,0)</f>
        <v>1</v>
      </c>
      <c r="B5" s="197" t="s">
        <v>16</v>
      </c>
      <c r="C5" s="198"/>
      <c r="D5" s="199">
        <f>IFERROR(VLOOKUP($B5,' extreme results'!$B$3:$D$14,3,FALSE),"")</f>
        <v>25</v>
      </c>
      <c r="E5" s="199" t="str">
        <f>IFERROR(VLOOKUP($B5,' extreme results'!$B$22:$D$41,3,FALSE),"")</f>
        <v/>
      </c>
      <c r="F5" s="199" t="str">
        <f>IFERROR(VLOOKUP($B5,' extreme results'!$B$46:$D$54,3,FALSE),"")</f>
        <v/>
      </c>
      <c r="G5" s="199" t="str">
        <f>IFERROR(VLOOKUP($B5,' extreme results'!$B$61:$D$67,3,FALSE),"")</f>
        <v/>
      </c>
      <c r="H5" s="199" t="str">
        <f>IFERROR(VLOOKUP($B5,' extreme results'!$B$76:$D$99,3,FALSE),"")</f>
        <v/>
      </c>
      <c r="I5" s="199">
        <f t="shared" ref="I5:I26" si="1">IF(SUM(D5:H5)=0,"",SUM(D5:H5))</f>
        <v>25</v>
      </c>
      <c r="J5" s="199">
        <f t="shared" ref="J5:J26" si="2">SUM(L5:N5)</f>
        <v>25</v>
      </c>
      <c r="K5" s="199">
        <f t="shared" ref="K5:K26" si="3">IF(COUNT(D5:H5)=0,"",COUNT(D5:H5))</f>
        <v>1</v>
      </c>
      <c r="L5" s="200">
        <f t="shared" ref="L5:L26" si="4">IFERROR(LARGE($D5:$H5,D$3),"")</f>
        <v>25</v>
      </c>
      <c r="M5" s="200" t="str">
        <f t="shared" ref="M5:M26" si="5">IFERROR(LARGE($D5:$H5,E$3),"")</f>
        <v/>
      </c>
      <c r="N5" s="201" t="str">
        <f t="shared" ref="N5:N26" si="6">IFERROR(LARGE($D5:$H5,F$3),"")</f>
        <v/>
      </c>
      <c r="O5" s="113">
        <f>COUNT(L5:N5)</f>
        <v>1</v>
      </c>
    </row>
    <row r="6" spans="1:15" s="279" customFormat="1" ht="18.600000000000001" customHeight="1">
      <c r="A6" s="202">
        <f t="shared" si="0"/>
        <v>2</v>
      </c>
      <c r="B6" s="203" t="s">
        <v>281</v>
      </c>
      <c r="C6" s="204"/>
      <c r="D6" s="205">
        <f>IFERROR(VLOOKUP($B6,' extreme results'!$B$3:$D$14,3,FALSE),"")</f>
        <v>24</v>
      </c>
      <c r="E6" s="205" t="str">
        <f>IFERROR(VLOOKUP($B6,' extreme results'!$B$22:$D$41,3,FALSE),"")</f>
        <v/>
      </c>
      <c r="F6" s="205" t="str">
        <f>IFERROR(VLOOKUP($B6,' extreme results'!$B$46:$D$54,3,FALSE),"")</f>
        <v/>
      </c>
      <c r="G6" s="205" t="str">
        <f>IFERROR(VLOOKUP($B6,' extreme results'!$B$61:$D$67,3,FALSE),"")</f>
        <v/>
      </c>
      <c r="H6" s="205" t="str">
        <f>IFERROR(VLOOKUP($B6,' extreme results'!$B$76:$D$99,3,FALSE),"")</f>
        <v/>
      </c>
      <c r="I6" s="205">
        <f t="shared" si="1"/>
        <v>24</v>
      </c>
      <c r="J6" s="205">
        <f t="shared" si="2"/>
        <v>24</v>
      </c>
      <c r="K6" s="205">
        <f t="shared" si="3"/>
        <v>1</v>
      </c>
      <c r="L6" s="206">
        <f t="shared" si="4"/>
        <v>24</v>
      </c>
      <c r="M6" s="206" t="str">
        <f t="shared" si="5"/>
        <v/>
      </c>
      <c r="N6" s="207" t="str">
        <f t="shared" si="6"/>
        <v/>
      </c>
      <c r="O6" s="113">
        <f>COUNT(L6:N6)</f>
        <v>1</v>
      </c>
    </row>
    <row r="7" spans="1:15" ht="18.600000000000001" customHeight="1">
      <c r="A7" s="202">
        <f t="shared" si="0"/>
        <v>3</v>
      </c>
      <c r="B7" s="203"/>
      <c r="C7" s="211"/>
      <c r="D7" s="205" t="str">
        <f>IFERROR(VLOOKUP($B7,' extreme results'!$B$3:$D$14,3,FALSE),"")</f>
        <v/>
      </c>
      <c r="E7" s="205" t="str">
        <f>IFERROR(VLOOKUP($B7,' extreme results'!$B$22:$D$41,3,FALSE),"")</f>
        <v/>
      </c>
      <c r="F7" s="205" t="str">
        <f>IFERROR(VLOOKUP($B7,' extreme results'!$B$46:$D$54,3,FALSE),"")</f>
        <v/>
      </c>
      <c r="G7" s="205" t="str">
        <f>IFERROR(VLOOKUP($B7,' extreme results'!$B$61:$D$67,3,FALSE),"")</f>
        <v/>
      </c>
      <c r="H7" s="205" t="str">
        <f>IFERROR(VLOOKUP($B7,' extreme results'!$B$76:$D$99,3,FALSE),"")</f>
        <v/>
      </c>
      <c r="I7" s="205" t="str">
        <f t="shared" si="1"/>
        <v/>
      </c>
      <c r="J7" s="205">
        <f t="shared" si="2"/>
        <v>0</v>
      </c>
      <c r="K7" s="205" t="str">
        <f t="shared" si="3"/>
        <v/>
      </c>
      <c r="L7" s="206" t="str">
        <f t="shared" si="4"/>
        <v/>
      </c>
      <c r="M7" s="206" t="str">
        <f t="shared" si="5"/>
        <v/>
      </c>
      <c r="N7" s="207" t="str">
        <f t="shared" si="6"/>
        <v/>
      </c>
      <c r="O7" s="113">
        <f t="shared" ref="O7:O14" si="7">COUNT(L7:N7)</f>
        <v>0</v>
      </c>
    </row>
    <row r="8" spans="1:15" ht="18.600000000000001" customHeight="1">
      <c r="A8" s="202">
        <f t="shared" si="0"/>
        <v>3</v>
      </c>
      <c r="B8" s="203"/>
      <c r="C8" s="204" t="e">
        <f>VLOOKUP(B8,'Age Cat'!F:G,2,FALSE)</f>
        <v>#N/A</v>
      </c>
      <c r="D8" s="205" t="str">
        <f>IFERROR(VLOOKUP($B8,' extreme results'!$B$3:$D$14,3,FALSE),"")</f>
        <v/>
      </c>
      <c r="E8" s="205" t="str">
        <f>IFERROR(VLOOKUP($B8,' extreme results'!$B$22:$D$41,3,FALSE),"")</f>
        <v/>
      </c>
      <c r="F8" s="205" t="str">
        <f>IFERROR(VLOOKUP($B8,' extreme results'!$B$46:$D$54,3,FALSE),"")</f>
        <v/>
      </c>
      <c r="G8" s="205" t="str">
        <f>IFERROR(VLOOKUP($B8,' extreme results'!$B$61:$D$67,3,FALSE),"")</f>
        <v/>
      </c>
      <c r="H8" s="205" t="str">
        <f>IFERROR(VLOOKUP($B8,' extreme results'!$B$76:$D$99,3,FALSE),"")</f>
        <v/>
      </c>
      <c r="I8" s="205" t="str">
        <f t="shared" si="1"/>
        <v/>
      </c>
      <c r="J8" s="205">
        <f t="shared" si="2"/>
        <v>0</v>
      </c>
      <c r="K8" s="205" t="str">
        <f t="shared" si="3"/>
        <v/>
      </c>
      <c r="L8" s="208" t="str">
        <f t="shared" si="4"/>
        <v/>
      </c>
      <c r="M8" s="208" t="str">
        <f t="shared" si="5"/>
        <v/>
      </c>
      <c r="N8" s="209" t="str">
        <f t="shared" si="6"/>
        <v/>
      </c>
      <c r="O8" s="113">
        <f t="shared" si="7"/>
        <v>0</v>
      </c>
    </row>
    <row r="9" spans="1:15" ht="18.600000000000001" customHeight="1">
      <c r="A9" s="202">
        <f t="shared" si="0"/>
        <v>3</v>
      </c>
      <c r="B9" s="212"/>
      <c r="C9" s="211" t="e">
        <f>VLOOKUP(B9,'Age Cat'!F:G,2,FALSE)</f>
        <v>#N/A</v>
      </c>
      <c r="D9" s="205" t="str">
        <f>IFERROR(VLOOKUP($B9,' extreme results'!$B$3:$D$14,3,FALSE),"")</f>
        <v/>
      </c>
      <c r="E9" s="205" t="str">
        <f>IFERROR(VLOOKUP($B9,' extreme results'!$B$22:$D$41,3,FALSE),"")</f>
        <v/>
      </c>
      <c r="F9" s="205" t="str">
        <f>IFERROR(VLOOKUP($B9,' extreme results'!$B$46:$D$54,3,FALSE),"")</f>
        <v/>
      </c>
      <c r="G9" s="205" t="str">
        <f>IFERROR(VLOOKUP($B9,' extreme results'!$B$61:$D$67,3,FALSE),"")</f>
        <v/>
      </c>
      <c r="H9" s="205" t="str">
        <f>IFERROR(VLOOKUP($B9,' extreme results'!$B$76:$D$99,3,FALSE),"")</f>
        <v/>
      </c>
      <c r="I9" s="205" t="str">
        <f t="shared" si="1"/>
        <v/>
      </c>
      <c r="J9" s="205">
        <f t="shared" si="2"/>
        <v>0</v>
      </c>
      <c r="K9" s="205" t="str">
        <f t="shared" si="3"/>
        <v/>
      </c>
      <c r="L9" s="208" t="str">
        <f t="shared" si="4"/>
        <v/>
      </c>
      <c r="M9" s="208" t="str">
        <f t="shared" si="5"/>
        <v/>
      </c>
      <c r="N9" s="209" t="str">
        <f t="shared" si="6"/>
        <v/>
      </c>
      <c r="O9" s="113">
        <f t="shared" si="7"/>
        <v>0</v>
      </c>
    </row>
    <row r="10" spans="1:15" ht="18.600000000000001" customHeight="1">
      <c r="A10" s="202">
        <f t="shared" si="0"/>
        <v>3</v>
      </c>
      <c r="B10" s="203"/>
      <c r="C10" s="211"/>
      <c r="D10" s="205" t="str">
        <f>IFERROR(VLOOKUP($B10,' extreme results'!$B$3:$D$14,3,FALSE),"")</f>
        <v/>
      </c>
      <c r="E10" s="205" t="str">
        <f>IFERROR(VLOOKUP($B10,' extreme results'!$B$22:$D$41,3,FALSE),"")</f>
        <v/>
      </c>
      <c r="F10" s="205" t="str">
        <f>IFERROR(VLOOKUP($B10,' extreme results'!$B$46:$D$54,3,FALSE),"")</f>
        <v/>
      </c>
      <c r="G10" s="205" t="str">
        <f>IFERROR(VLOOKUP($B10,' extreme results'!$B$61:$D$67,3,FALSE),"")</f>
        <v/>
      </c>
      <c r="H10" s="205" t="str">
        <f>IFERROR(VLOOKUP($B10,' extreme results'!$B$76:$D$99,3,FALSE),"")</f>
        <v/>
      </c>
      <c r="I10" s="205" t="str">
        <f t="shared" si="1"/>
        <v/>
      </c>
      <c r="J10" s="205">
        <f t="shared" si="2"/>
        <v>0</v>
      </c>
      <c r="K10" s="205" t="str">
        <f t="shared" si="3"/>
        <v/>
      </c>
      <c r="L10" s="208" t="str">
        <f t="shared" si="4"/>
        <v/>
      </c>
      <c r="M10" s="208" t="str">
        <f t="shared" si="5"/>
        <v/>
      </c>
      <c r="N10" s="209" t="str">
        <f t="shared" si="6"/>
        <v/>
      </c>
      <c r="O10" s="113">
        <f t="shared" si="7"/>
        <v>0</v>
      </c>
    </row>
    <row r="11" spans="1:15" ht="18.600000000000001" customHeight="1">
      <c r="A11" s="202">
        <f t="shared" si="0"/>
        <v>3</v>
      </c>
      <c r="B11" s="229"/>
      <c r="C11" s="204" t="e">
        <f>VLOOKUP(B11,'Age Cat'!F:G,2,FALSE)</f>
        <v>#N/A</v>
      </c>
      <c r="D11" s="205" t="str">
        <f>IFERROR(VLOOKUP($B11,' extreme results'!$B$3:$D$14,3,FALSE),"")</f>
        <v/>
      </c>
      <c r="E11" s="205" t="str">
        <f>IFERROR(VLOOKUP($B11,' extreme results'!$B$22:$D$41,3,FALSE),"")</f>
        <v/>
      </c>
      <c r="F11" s="205" t="str">
        <f>IFERROR(VLOOKUP($B11,' extreme results'!$B$46:$D$54,3,FALSE),"")</f>
        <v/>
      </c>
      <c r="G11" s="205" t="str">
        <f>IFERROR(VLOOKUP($B11,' extreme results'!$B$61:$D$67,3,FALSE),"")</f>
        <v/>
      </c>
      <c r="H11" s="205" t="str">
        <f>IFERROR(VLOOKUP($B11,' extreme results'!$B$76:$D$99,3,FALSE),"")</f>
        <v/>
      </c>
      <c r="I11" s="205" t="str">
        <f t="shared" si="1"/>
        <v/>
      </c>
      <c r="J11" s="205">
        <f t="shared" si="2"/>
        <v>0</v>
      </c>
      <c r="K11" s="205" t="str">
        <f t="shared" si="3"/>
        <v/>
      </c>
      <c r="L11" s="208" t="str">
        <f t="shared" si="4"/>
        <v/>
      </c>
      <c r="M11" s="208" t="str">
        <f t="shared" si="5"/>
        <v/>
      </c>
      <c r="N11" s="209" t="str">
        <f t="shared" si="6"/>
        <v/>
      </c>
      <c r="O11" s="113">
        <f t="shared" si="7"/>
        <v>0</v>
      </c>
    </row>
    <row r="12" spans="1:15" ht="18.600000000000001" customHeight="1">
      <c r="A12" s="202">
        <f t="shared" si="0"/>
        <v>3</v>
      </c>
      <c r="B12" s="203"/>
      <c r="C12" s="204"/>
      <c r="D12" s="205" t="str">
        <f>IFERROR(VLOOKUP($B12,' extreme results'!$B$3:$D$14,3,FALSE),"")</f>
        <v/>
      </c>
      <c r="E12" s="205" t="str">
        <f>IFERROR(VLOOKUP($B12,' extreme results'!$B$22:$D$41,3,FALSE),"")</f>
        <v/>
      </c>
      <c r="F12" s="205" t="str">
        <f>IFERROR(VLOOKUP($B12,' extreme results'!$B$46:$D$54,3,FALSE),"")</f>
        <v/>
      </c>
      <c r="G12" s="205" t="str">
        <f>IFERROR(VLOOKUP($B12,' extreme results'!$B$61:$D$67,3,FALSE),"")</f>
        <v/>
      </c>
      <c r="H12" s="205" t="str">
        <f>IFERROR(VLOOKUP($B12,' extreme results'!$B$76:$D$99,3,FALSE),"")</f>
        <v/>
      </c>
      <c r="I12" s="205" t="str">
        <f t="shared" si="1"/>
        <v/>
      </c>
      <c r="J12" s="205">
        <f t="shared" si="2"/>
        <v>0</v>
      </c>
      <c r="K12" s="205" t="str">
        <f t="shared" si="3"/>
        <v/>
      </c>
      <c r="L12" s="208" t="str">
        <f t="shared" si="4"/>
        <v/>
      </c>
      <c r="M12" s="208" t="str">
        <f t="shared" si="5"/>
        <v/>
      </c>
      <c r="N12" s="209" t="str">
        <f t="shared" si="6"/>
        <v/>
      </c>
      <c r="O12" s="113">
        <f t="shared" si="7"/>
        <v>0</v>
      </c>
    </row>
    <row r="13" spans="1:15" ht="18.600000000000001" customHeight="1">
      <c r="A13" s="202">
        <f t="shared" si="0"/>
        <v>3</v>
      </c>
      <c r="B13" s="210"/>
      <c r="C13" s="204" t="e">
        <f>VLOOKUP(B13,'Age Cat'!F:G,2,FALSE)</f>
        <v>#N/A</v>
      </c>
      <c r="D13" s="205" t="str">
        <f>IFERROR(VLOOKUP($B13,' extreme results'!$B$3:$D$14,3,FALSE),"")</f>
        <v/>
      </c>
      <c r="E13" s="205" t="str">
        <f>IFERROR(VLOOKUP($B13,' extreme results'!$B$22:$D$41,3,FALSE),"")</f>
        <v/>
      </c>
      <c r="F13" s="205" t="str">
        <f>IFERROR(VLOOKUP($B13,' extreme results'!$B$46:$D$54,3,FALSE),"")</f>
        <v/>
      </c>
      <c r="G13" s="205" t="str">
        <f>IFERROR(VLOOKUP($B13,' extreme results'!$B$61:$D$67,3,FALSE),"")</f>
        <v/>
      </c>
      <c r="H13" s="205" t="str">
        <f>IFERROR(VLOOKUP($B13,' extreme results'!$B$76:$D$99,3,FALSE),"")</f>
        <v/>
      </c>
      <c r="I13" s="205" t="str">
        <f t="shared" si="1"/>
        <v/>
      </c>
      <c r="J13" s="205">
        <f t="shared" si="2"/>
        <v>0</v>
      </c>
      <c r="K13" s="205" t="str">
        <f t="shared" si="3"/>
        <v/>
      </c>
      <c r="L13" s="208" t="str">
        <f t="shared" si="4"/>
        <v/>
      </c>
      <c r="M13" s="208" t="str">
        <f t="shared" si="5"/>
        <v/>
      </c>
      <c r="N13" s="209" t="str">
        <f t="shared" si="6"/>
        <v/>
      </c>
      <c r="O13" s="113">
        <f t="shared" si="7"/>
        <v>0</v>
      </c>
    </row>
    <row r="14" spans="1:15" ht="18.600000000000001" customHeight="1">
      <c r="A14" s="202">
        <f t="shared" si="0"/>
        <v>3</v>
      </c>
      <c r="B14" s="203"/>
      <c r="C14" s="204" t="e">
        <f>VLOOKUP(B14,'Age Cat'!F:G,2,FALSE)</f>
        <v>#N/A</v>
      </c>
      <c r="D14" s="205" t="str">
        <f>IFERROR(VLOOKUP($B14,' extreme results'!$B$3:$D$14,3,FALSE),"")</f>
        <v/>
      </c>
      <c r="E14" s="205" t="str">
        <f>IFERROR(VLOOKUP($B14,' extreme results'!$B$22:$D$41,3,FALSE),"")</f>
        <v/>
      </c>
      <c r="F14" s="205" t="str">
        <f>IFERROR(VLOOKUP($B14,' extreme results'!$B$46:$D$54,3,FALSE),"")</f>
        <v/>
      </c>
      <c r="G14" s="205" t="str">
        <f>IFERROR(VLOOKUP($B14,' extreme results'!$B$61:$D$67,3,FALSE),"")</f>
        <v/>
      </c>
      <c r="H14" s="205" t="str">
        <f>IFERROR(VLOOKUP($B14,' extreme results'!$B$76:$D$99,3,FALSE),"")</f>
        <v/>
      </c>
      <c r="I14" s="205" t="str">
        <f t="shared" si="1"/>
        <v/>
      </c>
      <c r="J14" s="205">
        <f t="shared" si="2"/>
        <v>0</v>
      </c>
      <c r="K14" s="205" t="str">
        <f t="shared" si="3"/>
        <v/>
      </c>
      <c r="L14" s="208" t="str">
        <f t="shared" si="4"/>
        <v/>
      </c>
      <c r="M14" s="208" t="str">
        <f t="shared" si="5"/>
        <v/>
      </c>
      <c r="N14" s="209" t="str">
        <f t="shared" si="6"/>
        <v/>
      </c>
      <c r="O14" s="113">
        <f t="shared" si="7"/>
        <v>0</v>
      </c>
    </row>
    <row r="15" spans="1:15" ht="18.600000000000001" customHeight="1">
      <c r="A15" s="202">
        <f t="shared" si="0"/>
        <v>3</v>
      </c>
      <c r="B15" s="127"/>
      <c r="C15" s="211" t="e">
        <f>VLOOKUP(B15,'Age Cat'!F:G,2,FALSE)</f>
        <v>#N/A</v>
      </c>
      <c r="D15" s="205" t="str">
        <f>IFERROR(VLOOKUP($B15,' extreme results'!$B$3:$D$14,3,FALSE),"")</f>
        <v/>
      </c>
      <c r="E15" s="205" t="str">
        <f>IFERROR(VLOOKUP($B15,' extreme results'!$B$22:$D$41,3,FALSE),"")</f>
        <v/>
      </c>
      <c r="F15" s="205" t="str">
        <f>IFERROR(VLOOKUP($B15,' extreme results'!$B$46:$D$54,3,FALSE),"")</f>
        <v/>
      </c>
      <c r="G15" s="205" t="str">
        <f>IFERROR(VLOOKUP($B15,' extreme results'!$B$61:$D$67,3,FALSE),"")</f>
        <v/>
      </c>
      <c r="H15" s="205" t="str">
        <f>IFERROR(VLOOKUP($B15,' extreme results'!$B$76:$D$99,3,FALSE),"")</f>
        <v/>
      </c>
      <c r="I15" s="205" t="str">
        <f t="shared" si="1"/>
        <v/>
      </c>
      <c r="J15" s="205">
        <f t="shared" si="2"/>
        <v>0</v>
      </c>
      <c r="K15" s="205" t="str">
        <f t="shared" si="3"/>
        <v/>
      </c>
      <c r="L15" s="208" t="str">
        <f t="shared" si="4"/>
        <v/>
      </c>
      <c r="M15" s="208" t="str">
        <f t="shared" si="5"/>
        <v/>
      </c>
      <c r="N15" s="209" t="str">
        <f t="shared" si="6"/>
        <v/>
      </c>
      <c r="O15" s="113">
        <f t="shared" ref="O15:O26" si="8">COUNT(L15:N15)</f>
        <v>0</v>
      </c>
    </row>
    <row r="16" spans="1:15" ht="18.600000000000001" customHeight="1">
      <c r="A16" s="202">
        <f t="shared" si="0"/>
        <v>3</v>
      </c>
      <c r="B16" s="215"/>
      <c r="C16" s="204" t="e">
        <f>VLOOKUP(B16,'Age Cat'!F:G,2,FALSE)</f>
        <v>#N/A</v>
      </c>
      <c r="D16" s="205" t="str">
        <f>IFERROR(VLOOKUP($B16,' extreme results'!$B$3:$D$14,3,FALSE),"")</f>
        <v/>
      </c>
      <c r="E16" s="205" t="str">
        <f>IFERROR(VLOOKUP($B16,' extreme results'!$B$22:$D$41,3,FALSE),"")</f>
        <v/>
      </c>
      <c r="F16" s="205" t="str">
        <f>IFERROR(VLOOKUP($B16,' extreme results'!$B$46:$D$54,3,FALSE),"")</f>
        <v/>
      </c>
      <c r="G16" s="205" t="str">
        <f>IFERROR(VLOOKUP($B16,' extreme results'!$B$61:$D$67,3,FALSE),"")</f>
        <v/>
      </c>
      <c r="H16" s="205" t="str">
        <f>IFERROR(VLOOKUP($B16,' extreme results'!$B$76:$D$99,3,FALSE),"")</f>
        <v/>
      </c>
      <c r="I16" s="205" t="str">
        <f t="shared" si="1"/>
        <v/>
      </c>
      <c r="J16" s="205">
        <f t="shared" si="2"/>
        <v>0</v>
      </c>
      <c r="K16" s="205" t="str">
        <f t="shared" si="3"/>
        <v/>
      </c>
      <c r="L16" s="208" t="str">
        <f t="shared" si="4"/>
        <v/>
      </c>
      <c r="M16" s="208" t="str">
        <f t="shared" si="5"/>
        <v/>
      </c>
      <c r="N16" s="209" t="str">
        <f t="shared" si="6"/>
        <v/>
      </c>
      <c r="O16" s="113">
        <f t="shared" si="8"/>
        <v>0</v>
      </c>
    </row>
    <row r="17" spans="1:15" ht="18.600000000000001" customHeight="1">
      <c r="A17" s="202">
        <f t="shared" si="0"/>
        <v>3</v>
      </c>
      <c r="B17" s="214"/>
      <c r="C17" s="204"/>
      <c r="D17" s="205" t="str">
        <f>IFERROR(VLOOKUP($B17,' extreme results'!$B$3:$D$14,3,FALSE),"")</f>
        <v/>
      </c>
      <c r="E17" s="205" t="str">
        <f>IFERROR(VLOOKUP($B17,' extreme results'!$B$22:$D$41,3,FALSE),"")</f>
        <v/>
      </c>
      <c r="F17" s="205" t="str">
        <f>IFERROR(VLOOKUP($B17,' extreme results'!$B$46:$D$54,3,FALSE),"")</f>
        <v/>
      </c>
      <c r="G17" s="205" t="str">
        <f>IFERROR(VLOOKUP($B17,' extreme results'!$B$61:$D$67,3,FALSE),"")</f>
        <v/>
      </c>
      <c r="H17" s="205" t="str">
        <f>IFERROR(VLOOKUP($B17,' extreme results'!$B$76:$D$99,3,FALSE),"")</f>
        <v/>
      </c>
      <c r="I17" s="205" t="str">
        <f t="shared" si="1"/>
        <v/>
      </c>
      <c r="J17" s="205">
        <f t="shared" si="2"/>
        <v>0</v>
      </c>
      <c r="K17" s="205" t="str">
        <f t="shared" si="3"/>
        <v/>
      </c>
      <c r="L17" s="208" t="str">
        <f t="shared" si="4"/>
        <v/>
      </c>
      <c r="M17" s="208" t="str">
        <f t="shared" si="5"/>
        <v/>
      </c>
      <c r="N17" s="209" t="str">
        <f t="shared" si="6"/>
        <v/>
      </c>
      <c r="O17" s="113">
        <f t="shared" si="8"/>
        <v>0</v>
      </c>
    </row>
    <row r="18" spans="1:15" ht="18.600000000000001" customHeight="1">
      <c r="A18" s="202">
        <f t="shared" si="0"/>
        <v>3</v>
      </c>
      <c r="B18" s="203"/>
      <c r="C18" s="204" t="e">
        <f>VLOOKUP(B18,'Age Cat'!F:G,2,FALSE)</f>
        <v>#N/A</v>
      </c>
      <c r="D18" s="205" t="str">
        <f>IFERROR(VLOOKUP($B18,' extreme results'!$B$3:$D$14,3,FALSE),"")</f>
        <v/>
      </c>
      <c r="E18" s="205" t="str">
        <f>IFERROR(VLOOKUP($B18,' extreme results'!$B$22:$D$41,3,FALSE),"")</f>
        <v/>
      </c>
      <c r="F18" s="205" t="str">
        <f>IFERROR(VLOOKUP($B18,' extreme results'!$B$46:$D$54,3,FALSE),"")</f>
        <v/>
      </c>
      <c r="G18" s="205" t="str">
        <f>IFERROR(VLOOKUP($B18,' extreme results'!$B$61:$D$67,3,FALSE),"")</f>
        <v/>
      </c>
      <c r="H18" s="205" t="str">
        <f>IFERROR(VLOOKUP($B18,' extreme results'!$B$76:$D$99,3,FALSE),"")</f>
        <v/>
      </c>
      <c r="I18" s="205" t="str">
        <f t="shared" si="1"/>
        <v/>
      </c>
      <c r="J18" s="205">
        <f t="shared" si="2"/>
        <v>0</v>
      </c>
      <c r="K18" s="205" t="str">
        <f t="shared" si="3"/>
        <v/>
      </c>
      <c r="L18" s="208" t="str">
        <f t="shared" si="4"/>
        <v/>
      </c>
      <c r="M18" s="208" t="str">
        <f t="shared" si="5"/>
        <v/>
      </c>
      <c r="N18" s="209" t="str">
        <f t="shared" si="6"/>
        <v/>
      </c>
      <c r="O18" s="113">
        <f t="shared" si="8"/>
        <v>0</v>
      </c>
    </row>
    <row r="19" spans="1:15" ht="18.600000000000001" customHeight="1">
      <c r="A19" s="202">
        <f t="shared" si="0"/>
        <v>3</v>
      </c>
      <c r="B19" s="213"/>
      <c r="C19" s="216" t="e">
        <f>VLOOKUP(B19,'Age Cat'!F:G,2,FALSE)</f>
        <v>#N/A</v>
      </c>
      <c r="D19" s="205" t="str">
        <f>IFERROR(VLOOKUP($B19,' extreme results'!$B$3:$D$14,3,FALSE),"")</f>
        <v/>
      </c>
      <c r="E19" s="205" t="str">
        <f>IFERROR(VLOOKUP($B19,' extreme results'!$B$22:$D$41,3,FALSE),"")</f>
        <v/>
      </c>
      <c r="F19" s="205" t="str">
        <f>IFERROR(VLOOKUP($B19,' extreme results'!$B$46:$D$54,3,FALSE),"")</f>
        <v/>
      </c>
      <c r="G19" s="205" t="str">
        <f>IFERROR(VLOOKUP($B19,' extreme results'!$B$61:$D$67,3,FALSE),"")</f>
        <v/>
      </c>
      <c r="H19" s="205" t="str">
        <f>IFERROR(VLOOKUP($B19,' extreme results'!$B$76:$D$99,3,FALSE),"")</f>
        <v/>
      </c>
      <c r="I19" s="205" t="str">
        <f t="shared" si="1"/>
        <v/>
      </c>
      <c r="J19" s="205">
        <f t="shared" si="2"/>
        <v>0</v>
      </c>
      <c r="K19" s="205" t="str">
        <f t="shared" si="3"/>
        <v/>
      </c>
      <c r="L19" s="208" t="str">
        <f t="shared" si="4"/>
        <v/>
      </c>
      <c r="M19" s="208" t="str">
        <f t="shared" si="5"/>
        <v/>
      </c>
      <c r="N19" s="209" t="str">
        <f t="shared" si="6"/>
        <v/>
      </c>
      <c r="O19" s="113">
        <f t="shared" si="8"/>
        <v>0</v>
      </c>
    </row>
    <row r="20" spans="1:15" ht="18.600000000000001" customHeight="1">
      <c r="A20" s="202">
        <f t="shared" si="0"/>
        <v>3</v>
      </c>
      <c r="B20" s="203"/>
      <c r="C20" s="204" t="e">
        <f>VLOOKUP(B20,'Age Cat'!F:G,2,FALSE)</f>
        <v>#N/A</v>
      </c>
      <c r="D20" s="205" t="str">
        <f>IFERROR(VLOOKUP($B20,' extreme results'!$B$3:$D$14,3,FALSE),"")</f>
        <v/>
      </c>
      <c r="E20" s="205" t="str">
        <f>IFERROR(VLOOKUP($B20,' extreme results'!$B$22:$D$41,3,FALSE),"")</f>
        <v/>
      </c>
      <c r="F20" s="205" t="str">
        <f>IFERROR(VLOOKUP($B20,' extreme results'!$B$46:$D$54,3,FALSE),"")</f>
        <v/>
      </c>
      <c r="G20" s="205" t="str">
        <f>IFERROR(VLOOKUP($B20,' extreme results'!$B$61:$D$67,3,FALSE),"")</f>
        <v/>
      </c>
      <c r="H20" s="205" t="str">
        <f>IFERROR(VLOOKUP($B20,' extreme results'!$B$76:$D$99,3,FALSE),"")</f>
        <v/>
      </c>
      <c r="I20" s="205" t="str">
        <f t="shared" si="1"/>
        <v/>
      </c>
      <c r="J20" s="205">
        <f t="shared" si="2"/>
        <v>0</v>
      </c>
      <c r="K20" s="205" t="str">
        <f t="shared" si="3"/>
        <v/>
      </c>
      <c r="L20" s="208" t="str">
        <f t="shared" si="4"/>
        <v/>
      </c>
      <c r="M20" s="208" t="str">
        <f t="shared" si="5"/>
        <v/>
      </c>
      <c r="N20" s="209" t="str">
        <f t="shared" si="6"/>
        <v/>
      </c>
      <c r="O20" s="113">
        <f t="shared" si="8"/>
        <v>0</v>
      </c>
    </row>
    <row r="21" spans="1:15" ht="18.600000000000001" customHeight="1">
      <c r="A21" s="202">
        <f t="shared" si="0"/>
        <v>3</v>
      </c>
      <c r="B21" s="203"/>
      <c r="C21" s="204" t="e">
        <f>VLOOKUP(B21,'Age Cat'!F:G,2,FALSE)</f>
        <v>#N/A</v>
      </c>
      <c r="D21" s="205" t="str">
        <f>IFERROR(VLOOKUP($B21,' extreme results'!$B$3:$D$14,3,FALSE),"")</f>
        <v/>
      </c>
      <c r="E21" s="205" t="str">
        <f>IFERROR(VLOOKUP($B21,' extreme results'!$B$22:$D$41,3,FALSE),"")</f>
        <v/>
      </c>
      <c r="F21" s="205" t="str">
        <f>IFERROR(VLOOKUP($B21,' extreme results'!$B$46:$D$54,3,FALSE),"")</f>
        <v/>
      </c>
      <c r="G21" s="205" t="str">
        <f>IFERROR(VLOOKUP($B21,' extreme results'!$B$61:$D$67,3,FALSE),"")</f>
        <v/>
      </c>
      <c r="H21" s="205" t="str">
        <f>IFERROR(VLOOKUP($B21,' extreme results'!$B$76:$D$99,3,FALSE),"")</f>
        <v/>
      </c>
      <c r="I21" s="205" t="str">
        <f t="shared" si="1"/>
        <v/>
      </c>
      <c r="J21" s="205">
        <f t="shared" si="2"/>
        <v>0</v>
      </c>
      <c r="K21" s="205" t="str">
        <f t="shared" si="3"/>
        <v/>
      </c>
      <c r="L21" s="208" t="str">
        <f t="shared" si="4"/>
        <v/>
      </c>
      <c r="M21" s="208" t="str">
        <f t="shared" si="5"/>
        <v/>
      </c>
      <c r="N21" s="209" t="str">
        <f t="shared" si="6"/>
        <v/>
      </c>
      <c r="O21" s="113">
        <f t="shared" si="8"/>
        <v>0</v>
      </c>
    </row>
    <row r="22" spans="1:15" ht="18.600000000000001" customHeight="1">
      <c r="A22" s="202">
        <f t="shared" si="0"/>
        <v>3</v>
      </c>
      <c r="B22" s="203"/>
      <c r="C22" s="204" t="e">
        <f>VLOOKUP(B22,'Age Cat'!F:G,2,FALSE)</f>
        <v>#N/A</v>
      </c>
      <c r="D22" s="205" t="str">
        <f>IFERROR(VLOOKUP($B22,' extreme results'!$B$3:$D$14,3,FALSE),"")</f>
        <v/>
      </c>
      <c r="E22" s="205" t="str">
        <f>IFERROR(VLOOKUP($B22,' extreme results'!$B$22:$D$41,3,FALSE),"")</f>
        <v/>
      </c>
      <c r="F22" s="205" t="str">
        <f>IFERROR(VLOOKUP($B22,' extreme results'!$B$46:$D$54,3,FALSE),"")</f>
        <v/>
      </c>
      <c r="G22" s="205" t="str">
        <f>IFERROR(VLOOKUP($B22,' extreme results'!$B$61:$D$67,3,FALSE),"")</f>
        <v/>
      </c>
      <c r="H22" s="205" t="str">
        <f>IFERROR(VLOOKUP($B22,' extreme results'!$B$76:$D$99,3,FALSE),"")</f>
        <v/>
      </c>
      <c r="I22" s="205" t="str">
        <f t="shared" si="1"/>
        <v/>
      </c>
      <c r="J22" s="205">
        <f t="shared" si="2"/>
        <v>0</v>
      </c>
      <c r="K22" s="205" t="str">
        <f t="shared" si="3"/>
        <v/>
      </c>
      <c r="L22" s="208" t="str">
        <f t="shared" si="4"/>
        <v/>
      </c>
      <c r="M22" s="208" t="str">
        <f t="shared" si="5"/>
        <v/>
      </c>
      <c r="N22" s="209" t="str">
        <f t="shared" si="6"/>
        <v/>
      </c>
      <c r="O22" s="113">
        <f t="shared" si="8"/>
        <v>0</v>
      </c>
    </row>
    <row r="23" spans="1:15" ht="18.600000000000001" customHeight="1">
      <c r="A23" s="202">
        <f t="shared" si="0"/>
        <v>3</v>
      </c>
      <c r="B23" s="203"/>
      <c r="C23" s="204" t="e">
        <f>VLOOKUP(B23,'Age Cat'!F:G,2,FALSE)</f>
        <v>#N/A</v>
      </c>
      <c r="D23" s="205" t="str">
        <f>IFERROR(VLOOKUP($B23,' extreme results'!$B$3:$D$14,3,FALSE),"")</f>
        <v/>
      </c>
      <c r="E23" s="205" t="str">
        <f>IFERROR(VLOOKUP($B23,' extreme results'!$B$22:$D$41,3,FALSE),"")</f>
        <v/>
      </c>
      <c r="F23" s="205" t="str">
        <f>IFERROR(VLOOKUP($B23,' extreme results'!$B$46:$D$54,3,FALSE),"")</f>
        <v/>
      </c>
      <c r="G23" s="205" t="str">
        <f>IFERROR(VLOOKUP($B23,' extreme results'!$B$61:$D$67,3,FALSE),"")</f>
        <v/>
      </c>
      <c r="H23" s="205" t="str">
        <f>IFERROR(VLOOKUP($B23,' extreme results'!$B$76:$D$99,3,FALSE),"")</f>
        <v/>
      </c>
      <c r="I23" s="205" t="str">
        <f t="shared" si="1"/>
        <v/>
      </c>
      <c r="J23" s="205">
        <f t="shared" si="2"/>
        <v>0</v>
      </c>
      <c r="K23" s="205" t="str">
        <f t="shared" si="3"/>
        <v/>
      </c>
      <c r="L23" s="208" t="str">
        <f t="shared" si="4"/>
        <v/>
      </c>
      <c r="M23" s="208" t="str">
        <f t="shared" si="5"/>
        <v/>
      </c>
      <c r="N23" s="209" t="str">
        <f t="shared" si="6"/>
        <v/>
      </c>
      <c r="O23" s="113">
        <f t="shared" si="8"/>
        <v>0</v>
      </c>
    </row>
    <row r="24" spans="1:15" ht="18.600000000000001" customHeight="1">
      <c r="A24" s="202">
        <f t="shared" si="0"/>
        <v>3</v>
      </c>
      <c r="B24" s="212"/>
      <c r="C24" s="211"/>
      <c r="D24" s="205" t="str">
        <f>IFERROR(VLOOKUP($B24,' extreme results'!$B$3:$D$15,3,FALSE),"")</f>
        <v/>
      </c>
      <c r="E24" s="205" t="str">
        <f>IFERROR(VLOOKUP($B24,' extreme results'!$B$22:$D$41,3,FALSE),"")</f>
        <v/>
      </c>
      <c r="F24" s="205" t="str">
        <f>IFERROR(VLOOKUP($B24,' extreme results'!$B$46:$D$54,3,FALSE),"")</f>
        <v/>
      </c>
      <c r="G24" s="205" t="str">
        <f>IFERROR(VLOOKUP($B24,' extreme results'!$B$61:$D$67,3,FALSE),"")</f>
        <v/>
      </c>
      <c r="H24" s="205" t="str">
        <f>IFERROR(VLOOKUP($B24,' extreme results'!$B$76:$D$99,3,FALSE),"")</f>
        <v/>
      </c>
      <c r="I24" s="205" t="str">
        <f t="shared" si="1"/>
        <v/>
      </c>
      <c r="J24" s="205">
        <f t="shared" si="2"/>
        <v>0</v>
      </c>
      <c r="K24" s="205" t="str">
        <f t="shared" si="3"/>
        <v/>
      </c>
      <c r="L24" s="208" t="str">
        <f t="shared" si="4"/>
        <v/>
      </c>
      <c r="M24" s="208" t="str">
        <f t="shared" si="5"/>
        <v/>
      </c>
      <c r="N24" s="209" t="str">
        <f t="shared" si="6"/>
        <v/>
      </c>
      <c r="O24" s="113">
        <f t="shared" si="8"/>
        <v>0</v>
      </c>
    </row>
    <row r="25" spans="1:15" ht="18.600000000000001" customHeight="1">
      <c r="A25" s="202">
        <f t="shared" si="0"/>
        <v>3</v>
      </c>
      <c r="B25" s="203"/>
      <c r="C25" s="204"/>
      <c r="D25" s="205" t="str">
        <f>IFERROR(VLOOKUP($B25,' extreme results'!$B$3:$D$14,3,FALSE),"")</f>
        <v/>
      </c>
      <c r="E25" s="205" t="str">
        <f>IFERROR(VLOOKUP($B25,' extreme results'!$B$22:$D$41,3,FALSE),"")</f>
        <v/>
      </c>
      <c r="F25" s="205" t="str">
        <f>IFERROR(VLOOKUP($B25,' extreme results'!$B$42:$D$49,3,FALSE),"")</f>
        <v/>
      </c>
      <c r="G25" s="205" t="str">
        <f>IFERROR(VLOOKUP($B25,' extreme results'!$B$61:$D$67,3,FALSE),"")</f>
        <v/>
      </c>
      <c r="H25" s="205" t="str">
        <f>IFERROR(VLOOKUP($B25,' extreme results'!$B$76:$D$99,3,FALSE),"")</f>
        <v/>
      </c>
      <c r="I25" s="205" t="str">
        <f t="shared" si="1"/>
        <v/>
      </c>
      <c r="J25" s="205">
        <f t="shared" si="2"/>
        <v>0</v>
      </c>
      <c r="K25" s="205" t="str">
        <f t="shared" si="3"/>
        <v/>
      </c>
      <c r="L25" s="208" t="str">
        <f t="shared" si="4"/>
        <v/>
      </c>
      <c r="M25" s="208" t="str">
        <f t="shared" si="5"/>
        <v/>
      </c>
      <c r="N25" s="209" t="str">
        <f t="shared" si="6"/>
        <v/>
      </c>
      <c r="O25" s="113">
        <f t="shared" si="8"/>
        <v>0</v>
      </c>
    </row>
    <row r="26" spans="1:15" ht="18.600000000000001" customHeight="1" thickBot="1">
      <c r="A26" s="217">
        <f t="shared" si="0"/>
        <v>3</v>
      </c>
      <c r="B26" s="244"/>
      <c r="C26" s="245" t="e">
        <f>VLOOKUP(B26,'Age Cat'!F:G,2,FALSE)</f>
        <v>#N/A</v>
      </c>
      <c r="D26" s="218" t="str">
        <f>IFERROR(VLOOKUP($B26,' extreme results'!$B$3:$D$14,3,FALSE),"")</f>
        <v/>
      </c>
      <c r="E26" s="218" t="str">
        <f>IFERROR(VLOOKUP($B26,' extreme results'!$B$22:$D$41,3,FALSE),"")</f>
        <v/>
      </c>
      <c r="F26" s="218" t="str">
        <f>IFERROR(VLOOKUP($B26,' extreme results'!$B$42:$D$49,3,FALSE),"")</f>
        <v/>
      </c>
      <c r="G26" s="218" t="str">
        <f>IFERROR(VLOOKUP($B26,' extreme results'!$B$61:$D$67,3,FALSE),"")</f>
        <v/>
      </c>
      <c r="H26" s="218" t="str">
        <f>IFERROR(VLOOKUP($B26,' extreme results'!$B$76:$D$99,3,FALSE),"")</f>
        <v/>
      </c>
      <c r="I26" s="218" t="str">
        <f t="shared" si="1"/>
        <v/>
      </c>
      <c r="J26" s="218">
        <f t="shared" si="2"/>
        <v>0</v>
      </c>
      <c r="K26" s="218" t="str">
        <f t="shared" si="3"/>
        <v/>
      </c>
      <c r="L26" s="219" t="str">
        <f t="shared" si="4"/>
        <v/>
      </c>
      <c r="M26" s="219" t="str">
        <f t="shared" si="5"/>
        <v/>
      </c>
      <c r="N26" s="220" t="str">
        <f t="shared" si="6"/>
        <v/>
      </c>
      <c r="O26" s="113">
        <f t="shared" si="8"/>
        <v>0</v>
      </c>
    </row>
    <row r="27" spans="1:15" s="157" customFormat="1" ht="13.5" customHeight="1" thickBot="1">
      <c r="A27" s="151"/>
      <c r="B27" s="152"/>
      <c r="C27" s="221"/>
      <c r="D27" s="153"/>
      <c r="E27" s="154"/>
      <c r="F27" s="153"/>
      <c r="G27" s="153"/>
      <c r="H27" s="153"/>
      <c r="I27" s="155"/>
      <c r="J27" s="153"/>
      <c r="K27" s="153"/>
      <c r="L27" s="147"/>
      <c r="M27" s="147"/>
      <c r="N27" s="147"/>
      <c r="O27" s="156"/>
    </row>
    <row r="28" spans="1:15" ht="13.95" customHeight="1">
      <c r="A28" s="349" t="s">
        <v>79</v>
      </c>
      <c r="B28" s="351" t="s">
        <v>78</v>
      </c>
      <c r="C28" s="195"/>
      <c r="D28" s="107">
        <v>1</v>
      </c>
      <c r="E28" s="107">
        <v>2</v>
      </c>
      <c r="F28" s="107">
        <v>3</v>
      </c>
      <c r="G28" s="107">
        <v>4</v>
      </c>
      <c r="H28" s="107">
        <v>5</v>
      </c>
      <c r="I28" s="353" t="s">
        <v>0</v>
      </c>
      <c r="J28" s="353" t="s">
        <v>101</v>
      </c>
      <c r="K28" s="353" t="s">
        <v>99</v>
      </c>
      <c r="L28" s="359" t="s">
        <v>118</v>
      </c>
      <c r="M28" s="359"/>
      <c r="N28" s="360"/>
      <c r="O28" s="158"/>
    </row>
    <row r="29" spans="1:15" ht="13.2" customHeight="1" thickBot="1">
      <c r="A29" s="350"/>
      <c r="B29" s="352"/>
      <c r="C29" s="196"/>
      <c r="D29" s="110"/>
      <c r="E29" s="110"/>
      <c r="F29" s="110"/>
      <c r="G29" s="110"/>
      <c r="H29" s="110"/>
      <c r="I29" s="354"/>
      <c r="J29" s="354"/>
      <c r="K29" s="354"/>
      <c r="L29" s="111">
        <f>D28</f>
        <v>1</v>
      </c>
      <c r="M29" s="111">
        <f>E28</f>
        <v>2</v>
      </c>
      <c r="N29" s="112">
        <f>F28</f>
        <v>3</v>
      </c>
      <c r="O29" s="159"/>
    </row>
    <row r="30" spans="1:15" ht="16.8">
      <c r="A30" s="120">
        <f t="shared" ref="A30:A36" si="9">RANK(J30,$J$30:$J$36,0)</f>
        <v>1</v>
      </c>
      <c r="B30" s="246" t="s">
        <v>366</v>
      </c>
      <c r="C30" s="239" t="e">
        <f>VLOOKUP(B30,'Age Cat'!F:G,2,FALSE)</f>
        <v>#N/A</v>
      </c>
      <c r="D30" s="240">
        <f>IFERROR(VLOOKUP($B30,' extreme results'!$B$3:$D$14,3,FALSE),"")</f>
        <v>25</v>
      </c>
      <c r="E30" s="240" t="str">
        <f>IFERROR(VLOOKUP($B30,' extreme results'!$B$22:$D$41,3,FALSE),"")</f>
        <v/>
      </c>
      <c r="F30" s="240" t="str">
        <f>IFERROR(VLOOKUP($B30,' extreme results'!$B$42:$D$54,3,FALSE),"")</f>
        <v/>
      </c>
      <c r="G30" s="240" t="str">
        <f>IFERROR(VLOOKUP($B30,' extreme results'!$B$61:$D$67,3,FALSE),"")</f>
        <v/>
      </c>
      <c r="H30" s="240" t="str">
        <f>IFERROR(VLOOKUP($B30,' extreme results'!$B$76:$D$99,3,FALSE),"")</f>
        <v/>
      </c>
      <c r="I30" s="240">
        <f t="shared" ref="I30:I36" si="10">IF(SUM(D30:H30)=0,"",SUM(D30:H30))</f>
        <v>25</v>
      </c>
      <c r="J30" s="240">
        <f t="shared" ref="J30:J36" si="11">SUM(L30:N30)</f>
        <v>25</v>
      </c>
      <c r="K30" s="240">
        <f t="shared" ref="K30:K36" si="12">IF(COUNT(D30:H30)=0,"",COUNT(D30:H30))</f>
        <v>1</v>
      </c>
      <c r="L30" s="241">
        <f t="shared" ref="L30:N36" si="13">IFERROR(LARGE($D30:$H30,D$3),"")</f>
        <v>25</v>
      </c>
      <c r="M30" s="241" t="str">
        <f t="shared" si="13"/>
        <v/>
      </c>
      <c r="N30" s="242" t="str">
        <f t="shared" si="13"/>
        <v/>
      </c>
      <c r="O30" s="227">
        <f t="shared" ref="O30:O36" si="14">COUNT(L30:N30)</f>
        <v>1</v>
      </c>
    </row>
    <row r="31" spans="1:15" ht="16.8">
      <c r="A31" s="228">
        <f t="shared" si="9"/>
        <v>2</v>
      </c>
      <c r="B31" s="222"/>
      <c r="C31" s="223" t="e">
        <f>VLOOKUP(B31,'Age Cat'!F:G,2,FALSE)</f>
        <v>#N/A</v>
      </c>
      <c r="D31" s="224" t="str">
        <f>IFERROR(VLOOKUP($B31,' extreme results'!$B$3:$D$14,3,FALSE),"")</f>
        <v/>
      </c>
      <c r="E31" s="224" t="str">
        <f>IFERROR(VLOOKUP($B31,' extreme results'!$B$22:$D$41,3,FALSE),"")</f>
        <v/>
      </c>
      <c r="F31" s="224" t="str">
        <f>IFERROR(VLOOKUP($B31,' extreme results'!$B$42:$D$54,3,FALSE),"")</f>
        <v/>
      </c>
      <c r="G31" s="224" t="str">
        <f>IFERROR(VLOOKUP($B31,' extreme results'!$B$61:$D$67,3,FALSE),"")</f>
        <v/>
      </c>
      <c r="H31" s="224" t="str">
        <f>IFERROR(VLOOKUP($B31,' extreme results'!$B$76:$D$99,3,FALSE),"")</f>
        <v/>
      </c>
      <c r="I31" s="224" t="str">
        <f t="shared" si="10"/>
        <v/>
      </c>
      <c r="J31" s="224">
        <f t="shared" si="11"/>
        <v>0</v>
      </c>
      <c r="K31" s="224" t="str">
        <f t="shared" si="12"/>
        <v/>
      </c>
      <c r="L31" s="225" t="str">
        <f t="shared" si="13"/>
        <v/>
      </c>
      <c r="M31" s="225" t="str">
        <f t="shared" si="13"/>
        <v/>
      </c>
      <c r="N31" s="226" t="str">
        <f t="shared" si="13"/>
        <v/>
      </c>
      <c r="O31" s="227">
        <f t="shared" si="14"/>
        <v>0</v>
      </c>
    </row>
    <row r="32" spans="1:15" ht="16.8">
      <c r="A32" s="228">
        <f t="shared" si="9"/>
        <v>2</v>
      </c>
      <c r="B32" s="222"/>
      <c r="C32" s="223" t="e">
        <f>VLOOKUP(B32,'Age Cat'!F:G,2,FALSE)</f>
        <v>#N/A</v>
      </c>
      <c r="D32" s="224" t="str">
        <f>IFERROR(VLOOKUP($B32,' extreme results'!$B$3:$D$14,3,FALSE),"")</f>
        <v/>
      </c>
      <c r="E32" s="224" t="str">
        <f>IFERROR(VLOOKUP($B32,' extreme results'!$B$22:$D$41,3,FALSE),"")</f>
        <v/>
      </c>
      <c r="F32" s="224" t="str">
        <f>IFERROR(VLOOKUP($B32,' extreme results'!$B$42:$D$54,3,FALSE),"")</f>
        <v/>
      </c>
      <c r="G32" s="224" t="str">
        <f>IFERROR(VLOOKUP($B32,' extreme results'!$B$61:$D$67,3,FALSE),"")</f>
        <v/>
      </c>
      <c r="H32" s="224" t="str">
        <f>IFERROR(VLOOKUP($B32,' extreme results'!$B$76:$D$99,3,FALSE),"")</f>
        <v/>
      </c>
      <c r="I32" s="224" t="str">
        <f t="shared" si="10"/>
        <v/>
      </c>
      <c r="J32" s="224">
        <f t="shared" si="11"/>
        <v>0</v>
      </c>
      <c r="K32" s="224" t="str">
        <f t="shared" si="12"/>
        <v/>
      </c>
      <c r="L32" s="225" t="str">
        <f t="shared" si="13"/>
        <v/>
      </c>
      <c r="M32" s="225" t="str">
        <f t="shared" si="13"/>
        <v/>
      </c>
      <c r="N32" s="226" t="str">
        <f t="shared" si="13"/>
        <v/>
      </c>
      <c r="O32" s="227">
        <f t="shared" si="14"/>
        <v>0</v>
      </c>
    </row>
    <row r="33" spans="1:15" ht="16.8">
      <c r="A33" s="228">
        <f t="shared" si="9"/>
        <v>2</v>
      </c>
      <c r="B33" s="222"/>
      <c r="C33" s="223" t="e">
        <f>VLOOKUP(B33,'Age Cat'!F:G,2,FALSE)</f>
        <v>#N/A</v>
      </c>
      <c r="D33" s="224" t="str">
        <f>IFERROR(VLOOKUP($B33,' extreme results'!$B$3:$D$15,3,FALSE),"")</f>
        <v/>
      </c>
      <c r="E33" s="224" t="str">
        <f>IFERROR(VLOOKUP($B33,' extreme results'!$B$22:$D$41,3,FALSE),"")</f>
        <v/>
      </c>
      <c r="F33" s="224" t="str">
        <f>IFERROR(VLOOKUP($B33,' extreme results'!$B$42:$D$54,3,FALSE),"")</f>
        <v/>
      </c>
      <c r="G33" s="224" t="str">
        <f>IFERROR(VLOOKUP($B33,' extreme results'!$B$61:$D$67,3,FALSE),"")</f>
        <v/>
      </c>
      <c r="H33" s="224" t="str">
        <f>IFERROR(VLOOKUP($B33,' extreme results'!$B$76:$D$99,3,FALSE),"")</f>
        <v/>
      </c>
      <c r="I33" s="224" t="str">
        <f t="shared" si="10"/>
        <v/>
      </c>
      <c r="J33" s="224">
        <f t="shared" si="11"/>
        <v>0</v>
      </c>
      <c r="K33" s="224" t="str">
        <f t="shared" si="12"/>
        <v/>
      </c>
      <c r="L33" s="225" t="str">
        <f t="shared" si="13"/>
        <v/>
      </c>
      <c r="M33" s="225" t="str">
        <f t="shared" si="13"/>
        <v/>
      </c>
      <c r="N33" s="226" t="str">
        <f t="shared" si="13"/>
        <v/>
      </c>
      <c r="O33" s="227">
        <f t="shared" si="14"/>
        <v>0</v>
      </c>
    </row>
    <row r="34" spans="1:15" ht="16.8">
      <c r="A34" s="228">
        <f t="shared" si="9"/>
        <v>2</v>
      </c>
      <c r="B34" s="222"/>
      <c r="C34" s="223" t="e">
        <f>VLOOKUP(B34,'Age Cat'!F:G,2,FALSE)</f>
        <v>#N/A</v>
      </c>
      <c r="D34" s="224" t="str">
        <f>IFERROR(VLOOKUP($B34,' extreme results'!$B$3:$D$14,3,FALSE),"")</f>
        <v/>
      </c>
      <c r="E34" s="224" t="str">
        <f>IFERROR(VLOOKUP($B34,' extreme results'!$B$22:$D$41,3,FALSE),"")</f>
        <v/>
      </c>
      <c r="F34" s="224" t="str">
        <f>IFERROR(VLOOKUP($B34,' extreme results'!$B$42:$D$54,3,FALSE),"")</f>
        <v/>
      </c>
      <c r="G34" s="224" t="str">
        <f>IFERROR(VLOOKUP($B34,' extreme results'!$B$61:$D$67,3,FALSE),"")</f>
        <v/>
      </c>
      <c r="H34" s="224" t="str">
        <f>IFERROR(VLOOKUP($B34,' extreme results'!$B$76:$D$99,3,FALSE),"")</f>
        <v/>
      </c>
      <c r="I34" s="224" t="str">
        <f t="shared" si="10"/>
        <v/>
      </c>
      <c r="J34" s="224">
        <f t="shared" si="11"/>
        <v>0</v>
      </c>
      <c r="K34" s="224" t="str">
        <f t="shared" si="12"/>
        <v/>
      </c>
      <c r="L34" s="225" t="str">
        <f t="shared" si="13"/>
        <v/>
      </c>
      <c r="M34" s="225" t="str">
        <f t="shared" si="13"/>
        <v/>
      </c>
      <c r="N34" s="226" t="str">
        <f t="shared" si="13"/>
        <v/>
      </c>
      <c r="O34" s="227">
        <f t="shared" si="14"/>
        <v>0</v>
      </c>
    </row>
    <row r="35" spans="1:15" ht="16.8">
      <c r="A35" s="228">
        <f t="shared" si="9"/>
        <v>2</v>
      </c>
      <c r="B35" s="222"/>
      <c r="C35" s="223" t="e">
        <f>VLOOKUP(B35,'Age Cat'!F:G,2,FALSE)</f>
        <v>#N/A</v>
      </c>
      <c r="D35" s="224" t="str">
        <f>IFERROR(VLOOKUP($B35,' extreme results'!$B$3:$D$14,3,FALSE),"")</f>
        <v/>
      </c>
      <c r="E35" s="224" t="str">
        <f>IFERROR(VLOOKUP($B35,' extreme results'!$B$22:$D$41,3,FALSE),"")</f>
        <v/>
      </c>
      <c r="F35" s="224" t="str">
        <f>IFERROR(VLOOKUP($B35,' extreme results'!$B$42:$D$54,3,FALSE),"")</f>
        <v/>
      </c>
      <c r="G35" s="224" t="str">
        <f>IFERROR(VLOOKUP($B35,' extreme results'!$B$61:$D$67,3,FALSE),"")</f>
        <v/>
      </c>
      <c r="H35" s="224" t="str">
        <f>IFERROR(VLOOKUP($B35,' extreme results'!$B$76:$D$99,3,FALSE),"")</f>
        <v/>
      </c>
      <c r="I35" s="224" t="str">
        <f t="shared" si="10"/>
        <v/>
      </c>
      <c r="J35" s="224">
        <f t="shared" si="11"/>
        <v>0</v>
      </c>
      <c r="K35" s="224" t="str">
        <f t="shared" si="12"/>
        <v/>
      </c>
      <c r="L35" s="225" t="str">
        <f t="shared" si="13"/>
        <v/>
      </c>
      <c r="M35" s="225" t="str">
        <f t="shared" si="13"/>
        <v/>
      </c>
      <c r="N35" s="226" t="str">
        <f t="shared" si="13"/>
        <v/>
      </c>
      <c r="O35" s="227">
        <f t="shared" si="14"/>
        <v>0</v>
      </c>
    </row>
    <row r="36" spans="1:15" ht="17.399999999999999" thickBot="1">
      <c r="A36" s="230">
        <f t="shared" si="9"/>
        <v>2</v>
      </c>
      <c r="B36" s="243"/>
      <c r="C36" s="231" t="e">
        <f>VLOOKUP(B36,'Age Cat'!F:G,2,FALSE)</f>
        <v>#N/A</v>
      </c>
      <c r="D36" s="232" t="str">
        <f>IFERROR(VLOOKUP($B36,' extreme results'!$B$3:$D$14,3,FALSE),"")</f>
        <v/>
      </c>
      <c r="E36" s="232" t="str">
        <f>IFERROR(VLOOKUP($B36,' extreme results'!$B$22:$D$41,3,FALSE),"")</f>
        <v/>
      </c>
      <c r="F36" s="232" t="str">
        <f>IFERROR(VLOOKUP($B36,' extreme results'!$B$42:$D$54,3,FALSE),"")</f>
        <v/>
      </c>
      <c r="G36" s="232" t="str">
        <f>IFERROR(VLOOKUP($B36,' extreme results'!$B$61:$D$67,3,FALSE),"")</f>
        <v/>
      </c>
      <c r="H36" s="232" t="str">
        <f>IFERROR(VLOOKUP($B36,' extreme results'!$B$76:$D$99,3,FALSE),"")</f>
        <v/>
      </c>
      <c r="I36" s="232" t="str">
        <f t="shared" si="10"/>
        <v/>
      </c>
      <c r="J36" s="232">
        <f t="shared" si="11"/>
        <v>0</v>
      </c>
      <c r="K36" s="232" t="str">
        <f t="shared" si="12"/>
        <v/>
      </c>
      <c r="L36" s="233" t="str">
        <f t="shared" si="13"/>
        <v/>
      </c>
      <c r="M36" s="233" t="str">
        <f t="shared" si="13"/>
        <v/>
      </c>
      <c r="N36" s="234" t="str">
        <f t="shared" si="13"/>
        <v/>
      </c>
      <c r="O36" s="227">
        <f t="shared" si="14"/>
        <v>0</v>
      </c>
    </row>
    <row r="37" spans="1:15" ht="67.95" hidden="1" customHeight="1">
      <c r="A37" s="172"/>
      <c r="B37" s="173"/>
      <c r="C37" s="235"/>
      <c r="D37" s="355"/>
      <c r="E37" s="356"/>
      <c r="F37" s="356"/>
      <c r="G37" s="356"/>
      <c r="H37" s="356"/>
      <c r="I37" s="356"/>
      <c r="J37" s="356"/>
      <c r="K37" s="356"/>
    </row>
    <row r="38" spans="1:15" ht="13.2" hidden="1" customHeight="1">
      <c r="A38" s="172">
        <v>1</v>
      </c>
      <c r="B38" s="174">
        <v>43134</v>
      </c>
      <c r="C38" s="190" t="s">
        <v>414</v>
      </c>
      <c r="D38" s="176"/>
      <c r="E38" s="176"/>
      <c r="F38" s="176"/>
      <c r="G38" s="181"/>
      <c r="H38" s="176"/>
      <c r="I38" s="187"/>
      <c r="J38" s="187"/>
      <c r="K38" s="187"/>
      <c r="M38" s="172"/>
      <c r="N38" s="172"/>
    </row>
    <row r="39" spans="1:15" ht="13.2" hidden="1" customHeight="1">
      <c r="A39" s="172">
        <v>2</v>
      </c>
      <c r="B39" s="174">
        <v>43218</v>
      </c>
      <c r="C39" s="190" t="s">
        <v>415</v>
      </c>
      <c r="D39" s="176"/>
      <c r="E39" s="176"/>
      <c r="F39" s="176"/>
      <c r="G39" s="181"/>
      <c r="H39" s="176"/>
      <c r="I39" s="187"/>
      <c r="J39" s="187"/>
      <c r="K39" s="187"/>
      <c r="M39" s="172"/>
      <c r="N39" s="172"/>
    </row>
    <row r="40" spans="1:15" ht="13.2" hidden="1" customHeight="1">
      <c r="A40" s="172">
        <v>3</v>
      </c>
      <c r="B40" s="174">
        <v>43247</v>
      </c>
      <c r="C40" s="190" t="s">
        <v>416</v>
      </c>
      <c r="D40" s="176"/>
      <c r="E40" s="176"/>
      <c r="F40" s="176"/>
      <c r="G40" s="181"/>
      <c r="H40" s="176"/>
      <c r="I40" s="187"/>
      <c r="J40" s="187"/>
      <c r="K40" s="187"/>
      <c r="M40" s="172"/>
      <c r="N40" s="172"/>
    </row>
    <row r="41" spans="1:15" ht="13.2" hidden="1" customHeight="1">
      <c r="A41" s="172">
        <v>4</v>
      </c>
      <c r="B41" s="174">
        <v>43331</v>
      </c>
      <c r="C41" s="191" t="s">
        <v>417</v>
      </c>
      <c r="D41" s="176"/>
      <c r="E41" s="176"/>
      <c r="F41" s="176"/>
      <c r="G41" s="181"/>
      <c r="H41" s="176"/>
      <c r="I41" s="187"/>
      <c r="J41" s="187"/>
      <c r="K41" s="187"/>
      <c r="M41" s="172"/>
      <c r="N41" s="172"/>
    </row>
    <row r="42" spans="1:15" ht="13.2" hidden="1" customHeight="1">
      <c r="A42" s="172">
        <v>5</v>
      </c>
      <c r="B42" s="174">
        <v>43386</v>
      </c>
      <c r="C42" s="191" t="s">
        <v>418</v>
      </c>
      <c r="D42" s="176"/>
      <c r="E42" s="176"/>
      <c r="F42" s="176"/>
      <c r="G42" s="181"/>
      <c r="H42" s="176"/>
      <c r="I42" s="187"/>
      <c r="J42" s="187"/>
      <c r="K42" s="187"/>
      <c r="M42" s="172"/>
      <c r="N42" s="172"/>
    </row>
    <row r="43" spans="1:15" ht="13.2" hidden="1" customHeight="1">
      <c r="A43" s="172"/>
      <c r="B43" s="174"/>
      <c r="C43" s="236"/>
      <c r="D43" s="176"/>
      <c r="E43" s="176"/>
      <c r="F43" s="176"/>
      <c r="G43" s="176"/>
      <c r="H43" s="176"/>
      <c r="I43" s="187"/>
      <c r="J43" s="187"/>
      <c r="K43" s="187"/>
      <c r="M43" s="172"/>
      <c r="N43" s="172"/>
    </row>
    <row r="44" spans="1:15" ht="13.2" customHeight="1">
      <c r="A44" s="172"/>
      <c r="B44" s="174"/>
      <c r="C44" s="236"/>
      <c r="D44" s="176"/>
      <c r="E44" s="176"/>
      <c r="F44" s="176"/>
      <c r="G44" s="176"/>
      <c r="H44" s="176"/>
      <c r="I44" s="187"/>
      <c r="J44" s="187"/>
      <c r="K44" s="187"/>
      <c r="M44" s="172"/>
      <c r="N44" s="172"/>
    </row>
    <row r="45" spans="1:15" ht="13.2" customHeight="1">
      <c r="A45" s="172"/>
      <c r="B45" s="174"/>
      <c r="C45" s="236"/>
      <c r="D45" s="176"/>
      <c r="E45" s="176"/>
      <c r="F45" s="176"/>
      <c r="G45" s="176"/>
      <c r="H45" s="176"/>
      <c r="I45" s="187"/>
      <c r="J45" s="187"/>
      <c r="K45" s="187"/>
      <c r="M45" s="172"/>
      <c r="N45" s="172"/>
    </row>
    <row r="46" spans="1:15" ht="13.2" customHeight="1">
      <c r="A46" s="172"/>
      <c r="B46" s="174"/>
      <c r="C46" s="236"/>
      <c r="D46" s="176"/>
      <c r="E46" s="176"/>
      <c r="F46" s="176"/>
      <c r="G46" s="176"/>
      <c r="H46" s="176"/>
      <c r="I46" s="187"/>
      <c r="J46" s="187"/>
      <c r="K46" s="187"/>
      <c r="M46" s="172"/>
      <c r="N46" s="172"/>
    </row>
    <row r="47" spans="1:15" ht="16.8">
      <c r="A47" s="172"/>
      <c r="B47" s="173"/>
      <c r="C47" s="235"/>
      <c r="D47" s="185"/>
      <c r="H47" s="237"/>
    </row>
    <row r="48" spans="1:15" ht="19.2">
      <c r="A48" s="172"/>
      <c r="B48" s="357"/>
      <c r="C48" s="357"/>
      <c r="D48" s="358"/>
      <c r="E48" s="358"/>
      <c r="F48" s="358"/>
      <c r="G48" s="358"/>
      <c r="H48" s="358"/>
      <c r="I48" s="358"/>
      <c r="J48" s="358"/>
      <c r="K48" s="187"/>
    </row>
  </sheetData>
  <sortState xmlns:xlrd2="http://schemas.microsoft.com/office/spreadsheetml/2017/richdata2" ref="A5:N26">
    <sortCondition ref="A5:A26"/>
  </sortState>
  <mergeCells count="16">
    <mergeCell ref="A1:B2"/>
    <mergeCell ref="A3:A4"/>
    <mergeCell ref="B3:B4"/>
    <mergeCell ref="I3:I4"/>
    <mergeCell ref="J3:J4"/>
    <mergeCell ref="L3:N3"/>
    <mergeCell ref="L28:N28"/>
    <mergeCell ref="B48:J48"/>
    <mergeCell ref="A28:A29"/>
    <mergeCell ref="B28:B29"/>
    <mergeCell ref="I28:I29"/>
    <mergeCell ref="J28:J29"/>
    <mergeCell ref="D37:H37"/>
    <mergeCell ref="I37:K37"/>
    <mergeCell ref="K3:K4"/>
    <mergeCell ref="K28:K29"/>
  </mergeCells>
  <pageMargins left="0.7" right="0.7" top="0.75" bottom="0.75" header="0.3" footer="0.3"/>
  <pageSetup paperSize="9" scale="7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>
    <tabColor rgb="FF92D050"/>
  </sheetPr>
  <dimension ref="A1:W62"/>
  <sheetViews>
    <sheetView showGridLines="0" topLeftCell="A24" zoomScale="90" zoomScaleNormal="90" workbookViewId="0">
      <selection activeCell="W37" sqref="W37"/>
    </sheetView>
  </sheetViews>
  <sheetFormatPr defaultColWidth="14.44140625" defaultRowHeight="12.75" customHeight="1"/>
  <cols>
    <col min="1" max="1" width="4.88671875" style="187" customWidth="1"/>
    <col min="2" max="2" width="24.44140625" style="187" customWidth="1"/>
    <col min="3" max="3" width="3.88671875" style="187" hidden="1" customWidth="1"/>
    <col min="4" max="4" width="5.88671875" style="186" customWidth="1"/>
    <col min="5" max="5" width="6.44140625" style="186" bestFit="1" customWidth="1"/>
    <col min="6" max="6" width="5.88671875" style="186" customWidth="1"/>
    <col min="7" max="7" width="5.5546875" style="186" bestFit="1" customWidth="1"/>
    <col min="8" max="8" width="6.88671875" style="186" bestFit="1" customWidth="1"/>
    <col min="9" max="9" width="5.88671875" style="186" customWidth="1"/>
    <col min="10" max="10" width="6.88671875" style="186" bestFit="1" customWidth="1"/>
    <col min="11" max="12" width="5.88671875" style="186" customWidth="1"/>
    <col min="13" max="13" width="4.6640625" style="186" customWidth="1"/>
    <col min="14" max="14" width="8.44140625" style="186" customWidth="1"/>
    <col min="15" max="15" width="7.109375" style="186" customWidth="1"/>
    <col min="16" max="16" width="3.88671875" style="187" customWidth="1"/>
    <col min="17" max="20" width="5" style="187" customWidth="1"/>
    <col min="21" max="21" width="2.44140625" style="187" hidden="1" customWidth="1"/>
    <col min="22" max="16384" width="14.44140625" style="187"/>
  </cols>
  <sheetData>
    <row r="1" spans="1:23" ht="15.75" customHeight="1">
      <c r="A1" s="348" t="s">
        <v>904</v>
      </c>
      <c r="B1" s="348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3" ht="99.6" customHeight="1" thickBot="1">
      <c r="A2" s="348"/>
      <c r="B2" s="348"/>
      <c r="C2" s="102"/>
      <c r="D2" s="105" t="s">
        <v>908</v>
      </c>
      <c r="E2" s="105" t="s">
        <v>100</v>
      </c>
      <c r="F2" s="105" t="s">
        <v>909</v>
      </c>
      <c r="G2" s="105" t="s">
        <v>116</v>
      </c>
      <c r="H2" s="105" t="s">
        <v>117</v>
      </c>
      <c r="I2" s="105" t="s">
        <v>119</v>
      </c>
      <c r="J2" s="105" t="s">
        <v>120</v>
      </c>
      <c r="K2" s="105" t="str">
        <f t="shared" ref="K2:L2" si="0">VLOOKUP(K3,$A$52:$C$60,3,FALSE)</f>
        <v xml:space="preserve">Best ½ Marathon </v>
      </c>
      <c r="L2" s="105" t="str">
        <f t="shared" si="0"/>
        <v xml:space="preserve">Best Marathon </v>
      </c>
      <c r="M2" s="103"/>
      <c r="N2" s="103"/>
      <c r="O2" s="103"/>
      <c r="W2" s="247"/>
    </row>
    <row r="3" spans="1:23" ht="18" customHeight="1">
      <c r="A3" s="349" t="s">
        <v>79</v>
      </c>
      <c r="B3" s="351" t="s">
        <v>78</v>
      </c>
      <c r="C3" s="106"/>
      <c r="D3" s="107">
        <v>1</v>
      </c>
      <c r="E3" s="107">
        <v>2</v>
      </c>
      <c r="F3" s="107">
        <v>3</v>
      </c>
      <c r="G3" s="107">
        <v>4</v>
      </c>
      <c r="H3" s="107">
        <v>5</v>
      </c>
      <c r="I3" s="107">
        <v>6</v>
      </c>
      <c r="J3" s="107">
        <v>7</v>
      </c>
      <c r="K3" s="107">
        <v>8</v>
      </c>
      <c r="L3" s="107">
        <v>9</v>
      </c>
      <c r="M3" s="353" t="s">
        <v>0</v>
      </c>
      <c r="N3" s="353" t="s">
        <v>101</v>
      </c>
      <c r="O3" s="353" t="s">
        <v>99</v>
      </c>
      <c r="P3" s="359" t="s">
        <v>124</v>
      </c>
      <c r="Q3" s="359"/>
      <c r="R3" s="359"/>
      <c r="S3" s="359"/>
      <c r="T3" s="360"/>
      <c r="U3" s="108"/>
    </row>
    <row r="4" spans="1:23" ht="18" customHeight="1" thickBot="1">
      <c r="A4" s="350"/>
      <c r="B4" s="352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354"/>
      <c r="N4" s="354"/>
      <c r="O4" s="354"/>
      <c r="P4" s="111">
        <f>D3</f>
        <v>1</v>
      </c>
      <c r="Q4" s="111">
        <v>2</v>
      </c>
      <c r="R4" s="111">
        <v>3</v>
      </c>
      <c r="S4" s="111">
        <v>4</v>
      </c>
      <c r="T4" s="112">
        <v>5</v>
      </c>
      <c r="U4" s="113"/>
    </row>
    <row r="5" spans="1:23" ht="15" customHeight="1">
      <c r="A5" s="312">
        <f t="shared" ref="A5:A28" si="1">RANK(N5,$N$5:$N$28,0)</f>
        <v>1</v>
      </c>
      <c r="B5" s="313"/>
      <c r="C5" s="314" t="e">
        <f>VLOOKUP(B5,'Age Cat'!F:G,2,FALSE)</f>
        <v>#N/A</v>
      </c>
      <c r="D5" s="315" t="str">
        <f>IFERROR(VLOOKUP($B5,' road results'!$B$3:$D$22,3,FALSE),"")</f>
        <v/>
      </c>
      <c r="E5" s="315" t="str">
        <f>IFERROR(VLOOKUP($B5,' road results'!$B$26:$D$44,3,FALSE),"")</f>
        <v/>
      </c>
      <c r="F5" s="315" t="str">
        <f>IFERROR(VLOOKUP($B5,' road results'!$B$47:$D$78,3,FALSE),"")</f>
        <v/>
      </c>
      <c r="G5" s="315" t="str">
        <f>IFERROR(VLOOKUP($B5,' road results'!$B$81:$D$94,3,FALSE),"")</f>
        <v/>
      </c>
      <c r="H5" s="315" t="str">
        <f>IFERROR(VLOOKUP($B5,' road results'!$B$97:$D$122,3,FALSE),"")</f>
        <v/>
      </c>
      <c r="I5" s="315" t="str">
        <f>IFERROR(VLOOKUP($B5,' road results'!$B$124:$D$135,3,FALSE),"")</f>
        <v/>
      </c>
      <c r="J5" s="315" t="str">
        <f>IFERROR(VLOOKUP($B5,' road results'!$B$134:$D$140,3,FALSE),"")</f>
        <v/>
      </c>
      <c r="K5" s="315" t="str">
        <f>IFERROR(VLOOKUP($B5,' Marathon Results'!$D$5:$F$15,3,FALSE),"")</f>
        <v/>
      </c>
      <c r="L5" s="315" t="str">
        <f>IFERROR(VLOOKUP($B5,' Marathon Results'!$D$20:$O$34,3,FALSE),"")</f>
        <v/>
      </c>
      <c r="M5" s="315" t="str">
        <f t="shared" ref="M5:M28" si="2">IF(SUM(D5:L5)=0,"",SUM(D5:L5))</f>
        <v/>
      </c>
      <c r="N5" s="315">
        <f t="shared" ref="N5:N28" si="3">SUM(P5:T5)</f>
        <v>0</v>
      </c>
      <c r="O5" s="315" t="str">
        <f t="shared" ref="O5:O28" si="4">IF(COUNT(D5:L5)=0,"",COUNT(D5:L5))</f>
        <v/>
      </c>
      <c r="P5" s="118" t="str">
        <f t="shared" ref="P5:P28" si="5">IFERROR(LARGE($D5:$L5,D$3),"")</f>
        <v/>
      </c>
      <c r="Q5" s="118" t="str">
        <f t="shared" ref="Q5:Q28" si="6">IFERROR(LARGE($D5:$L5,E$3),"")</f>
        <v/>
      </c>
      <c r="R5" s="118" t="str">
        <f t="shared" ref="R5:R28" si="7">IFERROR(LARGE($D5:$L5,F$3),"")</f>
        <v/>
      </c>
      <c r="S5" s="118" t="str">
        <f t="shared" ref="S5:S28" si="8">IFERROR(LARGE($D5:$L5,G$3),"")</f>
        <v/>
      </c>
      <c r="T5" s="119" t="str">
        <f t="shared" ref="T5:T28" si="9">IFERROR(LARGE($D5:$L5,H$3),"")</f>
        <v/>
      </c>
      <c r="U5" s="113">
        <f>COUNT(P5:T5)</f>
        <v>0</v>
      </c>
    </row>
    <row r="6" spans="1:23" ht="15" customHeight="1">
      <c r="A6" s="316">
        <f t="shared" si="1"/>
        <v>1</v>
      </c>
      <c r="B6" s="317"/>
      <c r="C6" s="318" t="e">
        <f>VLOOKUP(B6,'Age Cat'!F:G,2,FALSE)</f>
        <v>#N/A</v>
      </c>
      <c r="D6" s="319" t="str">
        <f>IFERROR(VLOOKUP($B6,' road results'!$B$3:$D$22,3,FALSE),"")</f>
        <v/>
      </c>
      <c r="E6" s="319" t="str">
        <f>IFERROR(VLOOKUP($B6,' road results'!$B$26:$D$44,3,FALSE),"")</f>
        <v/>
      </c>
      <c r="F6" s="319" t="str">
        <f>IFERROR(VLOOKUP($B6,' road results'!$B$47:$D$78,3,FALSE),"")</f>
        <v/>
      </c>
      <c r="G6" s="319" t="str">
        <f>IFERROR(VLOOKUP($B6,' road results'!$B$81:$D$94,3,FALSE),"")</f>
        <v/>
      </c>
      <c r="H6" s="319" t="str">
        <f>IFERROR(VLOOKUP($B6,' road results'!$B$97:$D$122,3,FALSE),"")</f>
        <v/>
      </c>
      <c r="I6" s="319" t="str">
        <f>IFERROR(VLOOKUP($B6,' road results'!$B$124:$D$135,3,FALSE),"")</f>
        <v/>
      </c>
      <c r="J6" s="319" t="str">
        <f>IFERROR(VLOOKUP($B6,' road results'!$B$134:$D$140,3,FALSE),"")</f>
        <v/>
      </c>
      <c r="K6" s="319" t="str">
        <f>IFERROR(VLOOKUP($B6,' Marathon Results'!$D$5:$F$15,3,FALSE),"")</f>
        <v/>
      </c>
      <c r="L6" s="319" t="str">
        <f>IFERROR(VLOOKUP($B6,' Marathon Results'!$D$20:$O$34,3,FALSE),"")</f>
        <v/>
      </c>
      <c r="M6" s="319" t="str">
        <f t="shared" si="2"/>
        <v/>
      </c>
      <c r="N6" s="319">
        <f t="shared" si="3"/>
        <v>0</v>
      </c>
      <c r="O6" s="319" t="str">
        <f t="shared" si="4"/>
        <v/>
      </c>
      <c r="P6" s="131" t="str">
        <f t="shared" si="5"/>
        <v/>
      </c>
      <c r="Q6" s="131" t="str">
        <f t="shared" si="6"/>
        <v/>
      </c>
      <c r="R6" s="131" t="str">
        <f t="shared" si="7"/>
        <v/>
      </c>
      <c r="S6" s="131" t="str">
        <f t="shared" si="8"/>
        <v/>
      </c>
      <c r="T6" s="132" t="str">
        <f t="shared" si="9"/>
        <v/>
      </c>
      <c r="U6" s="113">
        <f>COUNT(P6:T6)</f>
        <v>0</v>
      </c>
    </row>
    <row r="7" spans="1:23" s="280" customFormat="1" ht="15" customHeight="1">
      <c r="A7" s="316">
        <f t="shared" si="1"/>
        <v>1</v>
      </c>
      <c r="B7" s="320"/>
      <c r="C7" s="318" t="e">
        <f>VLOOKUP(B7,'Age Cat'!F:G,2,FALSE)</f>
        <v>#N/A</v>
      </c>
      <c r="D7" s="319" t="str">
        <f>IFERROR(VLOOKUP($B7,' road results'!$B$3:$D$22,3,FALSE),"")</f>
        <v/>
      </c>
      <c r="E7" s="319" t="str">
        <f>IFERROR(VLOOKUP($B7,' road results'!$B$26:$D$44,3,FALSE),"")</f>
        <v/>
      </c>
      <c r="F7" s="319" t="str">
        <f>IFERROR(VLOOKUP($B7,' road results'!$B$47:$D$78,3,FALSE),"")</f>
        <v/>
      </c>
      <c r="G7" s="319" t="str">
        <f>IFERROR(VLOOKUP($B7,' road results'!$B$81:$D$94,3,FALSE),"")</f>
        <v/>
      </c>
      <c r="H7" s="319" t="str">
        <f>IFERROR(VLOOKUP($B7,' road results'!$B$97:$D$122,3,FALSE),"")</f>
        <v/>
      </c>
      <c r="I7" s="319" t="str">
        <f>IFERROR(VLOOKUP($B7,' road results'!$B$124:$D$135,3,FALSE),"")</f>
        <v/>
      </c>
      <c r="J7" s="319" t="str">
        <f>IFERROR(VLOOKUP($B7,' road results'!$B$134:$D$140,3,FALSE),"")</f>
        <v/>
      </c>
      <c r="K7" s="319" t="str">
        <f>IFERROR(VLOOKUP($B7,' Marathon Results'!$D$5:$F$15,3,FALSE),"")</f>
        <v/>
      </c>
      <c r="L7" s="319" t="str">
        <f>IFERROR(VLOOKUP($B7,' Marathon Results'!$D$20:$O$34,3,FALSE),"")</f>
        <v/>
      </c>
      <c r="M7" s="319" t="str">
        <f t="shared" si="2"/>
        <v/>
      </c>
      <c r="N7" s="319">
        <f t="shared" si="3"/>
        <v>0</v>
      </c>
      <c r="O7" s="319" t="str">
        <f t="shared" si="4"/>
        <v/>
      </c>
      <c r="P7" s="131" t="str">
        <f t="shared" si="5"/>
        <v/>
      </c>
      <c r="Q7" s="131" t="str">
        <f t="shared" si="6"/>
        <v/>
      </c>
      <c r="R7" s="131" t="str">
        <f t="shared" si="7"/>
        <v/>
      </c>
      <c r="S7" s="131" t="str">
        <f t="shared" si="8"/>
        <v/>
      </c>
      <c r="T7" s="132" t="str">
        <f t="shared" si="9"/>
        <v/>
      </c>
      <c r="U7" s="113">
        <f t="shared" ref="U7:U12" si="10">COUNT(P7:T7)</f>
        <v>0</v>
      </c>
    </row>
    <row r="8" spans="1:23" s="300" customFormat="1" ht="15" customHeight="1">
      <c r="A8" s="316">
        <f t="shared" si="1"/>
        <v>1</v>
      </c>
      <c r="B8" s="320"/>
      <c r="C8" s="318" t="e">
        <f>VLOOKUP(B8,'Age Cat'!F:G,2,FALSE)</f>
        <v>#N/A</v>
      </c>
      <c r="D8" s="319" t="str">
        <f>IFERROR(VLOOKUP($B8,' road results'!$B$3:$D$22,3,FALSE),"")</f>
        <v/>
      </c>
      <c r="E8" s="319" t="str">
        <f>IFERROR(VLOOKUP($B8,' road results'!$B$26:$D$44,3,FALSE),"")</f>
        <v/>
      </c>
      <c r="F8" s="319" t="str">
        <f>IFERROR(VLOOKUP($B8,' road results'!$B$47:$D$78,3,FALSE),"")</f>
        <v/>
      </c>
      <c r="G8" s="319" t="str">
        <f>IFERROR(VLOOKUP($B8,' road results'!$B$81:$D$94,3,FALSE),"")</f>
        <v/>
      </c>
      <c r="H8" s="319" t="str">
        <f>IFERROR(VLOOKUP($B8,' road results'!$B$97:$D$122,3,FALSE),"")</f>
        <v/>
      </c>
      <c r="I8" s="319" t="str">
        <f>IFERROR(VLOOKUP($B8,' road results'!$B$124:$D$135,3,FALSE),"")</f>
        <v/>
      </c>
      <c r="J8" s="319" t="str">
        <f>IFERROR(VLOOKUP($B8,' road results'!$B$134:$D$140,3,FALSE),"")</f>
        <v/>
      </c>
      <c r="K8" s="319" t="str">
        <f>IFERROR(VLOOKUP($B8,' Marathon Results'!$D$5:$F$15,3,FALSE),"")</f>
        <v/>
      </c>
      <c r="L8" s="319" t="str">
        <f>IFERROR(VLOOKUP($B8,' Marathon Results'!$D$20:$O$34,3,FALSE),"")</f>
        <v/>
      </c>
      <c r="M8" s="319" t="str">
        <f t="shared" si="2"/>
        <v/>
      </c>
      <c r="N8" s="319">
        <f t="shared" si="3"/>
        <v>0</v>
      </c>
      <c r="O8" s="319" t="str">
        <f t="shared" si="4"/>
        <v/>
      </c>
      <c r="P8" s="131" t="str">
        <f t="shared" si="5"/>
        <v/>
      </c>
      <c r="Q8" s="131" t="str">
        <f t="shared" si="6"/>
        <v/>
      </c>
      <c r="R8" s="131" t="str">
        <f t="shared" si="7"/>
        <v/>
      </c>
      <c r="S8" s="131" t="str">
        <f t="shared" si="8"/>
        <v/>
      </c>
      <c r="T8" s="132" t="str">
        <f t="shared" si="9"/>
        <v/>
      </c>
      <c r="U8" s="113">
        <f>COUNT(P8:T8)</f>
        <v>0</v>
      </c>
    </row>
    <row r="9" spans="1:23" s="300" customFormat="1" ht="15" customHeight="1">
      <c r="A9" s="316">
        <f t="shared" si="1"/>
        <v>1</v>
      </c>
      <c r="B9" s="320"/>
      <c r="C9" s="318" t="e">
        <f>VLOOKUP(B9,'Age Cat'!F:G,2,FALSE)</f>
        <v>#N/A</v>
      </c>
      <c r="D9" s="319" t="str">
        <f>IFERROR(VLOOKUP($B9,' road results'!$B$3:$D$22,3,FALSE),"")</f>
        <v/>
      </c>
      <c r="E9" s="319" t="str">
        <f>IFERROR(VLOOKUP($B9,' road results'!$B$26:$D$44,3,FALSE),"")</f>
        <v/>
      </c>
      <c r="F9" s="319" t="str">
        <f>IFERROR(VLOOKUP($B9,' road results'!$B$47:$D$78,3,FALSE),"")</f>
        <v/>
      </c>
      <c r="G9" s="319" t="str">
        <f>IFERROR(VLOOKUP($B9,' road results'!$B$81:$D$94,3,FALSE),"")</f>
        <v/>
      </c>
      <c r="H9" s="319" t="str">
        <f>IFERROR(VLOOKUP($B9,' road results'!$B$97:$D$122,3,FALSE),"")</f>
        <v/>
      </c>
      <c r="I9" s="319" t="str">
        <f>IFERROR(VLOOKUP($B9,' road results'!$B$124:$D$135,3,FALSE),"")</f>
        <v/>
      </c>
      <c r="J9" s="319" t="str">
        <f>IFERROR(VLOOKUP($B9,' road results'!$B$134:$D$140,3,FALSE),"")</f>
        <v/>
      </c>
      <c r="K9" s="319" t="str">
        <f>IFERROR(VLOOKUP($B9,' Marathon Results'!$D$5:$F$15,3,FALSE),"")</f>
        <v/>
      </c>
      <c r="L9" s="319" t="str">
        <f>IFERROR(VLOOKUP($B9,' Marathon Results'!$D$20:$O$34,3,FALSE),"")</f>
        <v/>
      </c>
      <c r="M9" s="319" t="str">
        <f t="shared" si="2"/>
        <v/>
      </c>
      <c r="N9" s="319">
        <f t="shared" si="3"/>
        <v>0</v>
      </c>
      <c r="O9" s="319" t="str">
        <f t="shared" si="4"/>
        <v/>
      </c>
      <c r="P9" s="131" t="str">
        <f t="shared" si="5"/>
        <v/>
      </c>
      <c r="Q9" s="131" t="str">
        <f t="shared" si="6"/>
        <v/>
      </c>
      <c r="R9" s="131" t="str">
        <f t="shared" si="7"/>
        <v/>
      </c>
      <c r="S9" s="131" t="str">
        <f t="shared" si="8"/>
        <v/>
      </c>
      <c r="T9" s="132" t="str">
        <f t="shared" si="9"/>
        <v/>
      </c>
      <c r="U9" s="113">
        <f>COUNT(P9:T9)</f>
        <v>0</v>
      </c>
    </row>
    <row r="10" spans="1:23" s="300" customFormat="1" ht="15" customHeight="1">
      <c r="A10" s="316">
        <f t="shared" si="1"/>
        <v>1</v>
      </c>
      <c r="B10" s="320"/>
      <c r="C10" s="318" t="e">
        <f>VLOOKUP(B10,'Age Cat'!F:G,2,FALSE)</f>
        <v>#N/A</v>
      </c>
      <c r="D10" s="319" t="str">
        <f>IFERROR(VLOOKUP($B10,' road results'!$B$3:$D$22,3,FALSE),"")</f>
        <v/>
      </c>
      <c r="E10" s="319" t="str">
        <f>IFERROR(VLOOKUP($B10,' road results'!$B$26:$D$44,3,FALSE),"")</f>
        <v/>
      </c>
      <c r="F10" s="319" t="str">
        <f>IFERROR(VLOOKUP($B10,' road results'!$B$47:$D$78,3,FALSE),"")</f>
        <v/>
      </c>
      <c r="G10" s="319" t="str">
        <f>IFERROR(VLOOKUP($B10,' road results'!$B$81:$D$94,3,FALSE),"")</f>
        <v/>
      </c>
      <c r="H10" s="319" t="str">
        <f>IFERROR(VLOOKUP($B10,' road results'!$B$97:$D$122,3,FALSE),"")</f>
        <v/>
      </c>
      <c r="I10" s="319" t="str">
        <f>IFERROR(VLOOKUP($B10,' road results'!$B$124:$D$135,3,FALSE),"")</f>
        <v/>
      </c>
      <c r="J10" s="319" t="str">
        <f>IFERROR(VLOOKUP($B10,' road results'!$B$134:$D$140,3,FALSE),"")</f>
        <v/>
      </c>
      <c r="K10" s="319" t="str">
        <f>IFERROR(VLOOKUP($B10,' Marathon Results'!$D$5:$F$15,3,FALSE),"")</f>
        <v/>
      </c>
      <c r="L10" s="319" t="str">
        <f>IFERROR(VLOOKUP($B10,' Marathon Results'!$D$20:$O$34,3,FALSE),"")</f>
        <v/>
      </c>
      <c r="M10" s="319" t="str">
        <f t="shared" si="2"/>
        <v/>
      </c>
      <c r="N10" s="319">
        <f t="shared" si="3"/>
        <v>0</v>
      </c>
      <c r="O10" s="319" t="str">
        <f t="shared" si="4"/>
        <v/>
      </c>
      <c r="P10" s="131" t="str">
        <f t="shared" si="5"/>
        <v/>
      </c>
      <c r="Q10" s="131" t="str">
        <f t="shared" si="6"/>
        <v/>
      </c>
      <c r="R10" s="131" t="str">
        <f t="shared" si="7"/>
        <v/>
      </c>
      <c r="S10" s="131" t="str">
        <f t="shared" si="8"/>
        <v/>
      </c>
      <c r="T10" s="132" t="str">
        <f t="shared" si="9"/>
        <v/>
      </c>
      <c r="U10" s="113">
        <f t="shared" si="10"/>
        <v>0</v>
      </c>
    </row>
    <row r="11" spans="1:23" s="280" customFormat="1" ht="15" customHeight="1">
      <c r="A11" s="316">
        <f t="shared" si="1"/>
        <v>1</v>
      </c>
      <c r="B11" s="320"/>
      <c r="C11" s="318" t="e">
        <f>VLOOKUP(B11,'Age Cat'!F:G,2,FALSE)</f>
        <v>#N/A</v>
      </c>
      <c r="D11" s="319" t="str">
        <f>IFERROR(VLOOKUP($B11,' road results'!$B$3:$D$22,3,FALSE),"")</f>
        <v/>
      </c>
      <c r="E11" s="319" t="str">
        <f>IFERROR(VLOOKUP($B11,' road results'!$B$26:$D$44,3,FALSE),"")</f>
        <v/>
      </c>
      <c r="F11" s="319" t="str">
        <f>IFERROR(VLOOKUP($B11,' road results'!$B$47:$D$78,3,FALSE),"")</f>
        <v/>
      </c>
      <c r="G11" s="319" t="str">
        <f>IFERROR(VLOOKUP($B11,' road results'!$B$81:$D$94,3,FALSE),"")</f>
        <v/>
      </c>
      <c r="H11" s="319" t="str">
        <f>IFERROR(VLOOKUP($B11,' road results'!$B$97:$D$122,3,FALSE),"")</f>
        <v/>
      </c>
      <c r="I11" s="319" t="str">
        <f>IFERROR(VLOOKUP($B11,' road results'!$B$124:$D$135,3,FALSE),"")</f>
        <v/>
      </c>
      <c r="J11" s="319" t="str">
        <f>IFERROR(VLOOKUP($B11,' road results'!$B$134:$D$140,3,FALSE),"")</f>
        <v/>
      </c>
      <c r="K11" s="319" t="str">
        <f>IFERROR(VLOOKUP($B11,' Marathon Results'!$D$5:$F$15,3,FALSE),"")</f>
        <v/>
      </c>
      <c r="L11" s="319" t="str">
        <f>IFERROR(VLOOKUP($B11,' Marathon Results'!$D$20:$O$34,3,FALSE),"")</f>
        <v/>
      </c>
      <c r="M11" s="319" t="str">
        <f t="shared" si="2"/>
        <v/>
      </c>
      <c r="N11" s="319">
        <f t="shared" si="3"/>
        <v>0</v>
      </c>
      <c r="O11" s="319" t="str">
        <f t="shared" si="4"/>
        <v/>
      </c>
      <c r="P11" s="131" t="str">
        <f t="shared" si="5"/>
        <v/>
      </c>
      <c r="Q11" s="131" t="str">
        <f t="shared" si="6"/>
        <v/>
      </c>
      <c r="R11" s="131" t="str">
        <f t="shared" si="7"/>
        <v/>
      </c>
      <c r="S11" s="131" t="str">
        <f t="shared" si="8"/>
        <v/>
      </c>
      <c r="T11" s="132" t="str">
        <f t="shared" si="9"/>
        <v/>
      </c>
      <c r="U11" s="113">
        <f t="shared" si="10"/>
        <v>0</v>
      </c>
    </row>
    <row r="12" spans="1:23" s="280" customFormat="1" ht="15" customHeight="1">
      <c r="A12" s="316">
        <f t="shared" si="1"/>
        <v>1</v>
      </c>
      <c r="B12" s="320"/>
      <c r="C12" s="318" t="e">
        <f>VLOOKUP(B12,'Age Cat'!F:G,2,FALSE)</f>
        <v>#N/A</v>
      </c>
      <c r="D12" s="319" t="str">
        <f>IFERROR(VLOOKUP($B12,' road results'!$B$3:$D$22,3,FALSE),"")</f>
        <v/>
      </c>
      <c r="E12" s="319" t="str">
        <f>IFERROR(VLOOKUP($B12,' road results'!$B$26:$D$44,3,FALSE),"")</f>
        <v/>
      </c>
      <c r="F12" s="319" t="str">
        <f>IFERROR(VLOOKUP($B12,' road results'!$B$47:$D$78,3,FALSE),"")</f>
        <v/>
      </c>
      <c r="G12" s="319" t="str">
        <f>IFERROR(VLOOKUP($B12,' road results'!$B$81:$D$94,3,FALSE),"")</f>
        <v/>
      </c>
      <c r="H12" s="319" t="str">
        <f>IFERROR(VLOOKUP($B12,' road results'!$B$97:$D$122,3,FALSE),"")</f>
        <v/>
      </c>
      <c r="I12" s="319" t="str">
        <f>IFERROR(VLOOKUP($B12,' road results'!$B$124:$D$135,3,FALSE),"")</f>
        <v/>
      </c>
      <c r="J12" s="319" t="str">
        <f>IFERROR(VLOOKUP($B12,' road results'!$B$134:$D$140,3,FALSE),"")</f>
        <v/>
      </c>
      <c r="K12" s="319" t="str">
        <f>IFERROR(VLOOKUP($B12,' Marathon Results'!$D$5:$F$15,3,FALSE),"")</f>
        <v/>
      </c>
      <c r="L12" s="319" t="str">
        <f>IFERROR(VLOOKUP($B12,' Marathon Results'!$D$20:$O$34,3,FALSE),"")</f>
        <v/>
      </c>
      <c r="M12" s="319" t="str">
        <f t="shared" si="2"/>
        <v/>
      </c>
      <c r="N12" s="319">
        <f t="shared" si="3"/>
        <v>0</v>
      </c>
      <c r="O12" s="319" t="str">
        <f t="shared" si="4"/>
        <v/>
      </c>
      <c r="P12" s="131" t="str">
        <f t="shared" si="5"/>
        <v/>
      </c>
      <c r="Q12" s="131" t="str">
        <f t="shared" si="6"/>
        <v/>
      </c>
      <c r="R12" s="131" t="str">
        <f t="shared" si="7"/>
        <v/>
      </c>
      <c r="S12" s="131" t="str">
        <f t="shared" si="8"/>
        <v/>
      </c>
      <c r="T12" s="132" t="str">
        <f t="shared" si="9"/>
        <v/>
      </c>
      <c r="U12" s="113">
        <f t="shared" si="10"/>
        <v>0</v>
      </c>
    </row>
    <row r="13" spans="1:23" s="279" customFormat="1" ht="15" customHeight="1">
      <c r="A13" s="316">
        <f t="shared" si="1"/>
        <v>1</v>
      </c>
      <c r="B13" s="320"/>
      <c r="C13" s="318" t="e">
        <f>VLOOKUP(B13,'Age Cat'!F:G,2,FALSE)</f>
        <v>#N/A</v>
      </c>
      <c r="D13" s="319" t="str">
        <f>IFERROR(VLOOKUP($B13,' road results'!$B$3:$D$22,3,FALSE),"")</f>
        <v/>
      </c>
      <c r="E13" s="319" t="str">
        <f>IFERROR(VLOOKUP($B13,' road results'!$B$26:$D$44,3,FALSE),"")</f>
        <v/>
      </c>
      <c r="F13" s="319" t="str">
        <f>IFERROR(VLOOKUP($B13,' road results'!$B$47:$D$78,3,FALSE),"")</f>
        <v/>
      </c>
      <c r="G13" s="319" t="str">
        <f>IFERROR(VLOOKUP($B13,' road results'!$B$81:$D$94,3,FALSE),"")</f>
        <v/>
      </c>
      <c r="H13" s="319" t="str">
        <f>IFERROR(VLOOKUP($B13,' road results'!$B$97:$D$122,3,FALSE),"")</f>
        <v/>
      </c>
      <c r="I13" s="319" t="str">
        <f>IFERROR(VLOOKUP($B13,' road results'!$B$124:$D$135,3,FALSE),"")</f>
        <v/>
      </c>
      <c r="J13" s="319" t="str">
        <f>IFERROR(VLOOKUP($B13,' road results'!$B$134:$D$140,3,FALSE),"")</f>
        <v/>
      </c>
      <c r="K13" s="319" t="str">
        <f>IFERROR(VLOOKUP($B13,' Marathon Results'!$D$5:$F$15,3,FALSE),"")</f>
        <v/>
      </c>
      <c r="L13" s="319" t="str">
        <f>IFERROR(VLOOKUP($B13,' Marathon Results'!$D$20:$O$34,3,FALSE),"")</f>
        <v/>
      </c>
      <c r="M13" s="319" t="str">
        <f t="shared" si="2"/>
        <v/>
      </c>
      <c r="N13" s="319">
        <f t="shared" si="3"/>
        <v>0</v>
      </c>
      <c r="O13" s="319" t="str">
        <f t="shared" si="4"/>
        <v/>
      </c>
      <c r="P13" s="131" t="str">
        <f t="shared" si="5"/>
        <v/>
      </c>
      <c r="Q13" s="131" t="str">
        <f t="shared" si="6"/>
        <v/>
      </c>
      <c r="R13" s="131" t="str">
        <f t="shared" si="7"/>
        <v/>
      </c>
      <c r="S13" s="131" t="str">
        <f t="shared" si="8"/>
        <v/>
      </c>
      <c r="T13" s="132" t="str">
        <f t="shared" si="9"/>
        <v/>
      </c>
      <c r="U13" s="113">
        <f t="shared" ref="U13:U28" si="11">COUNT(P13:T13)</f>
        <v>0</v>
      </c>
    </row>
    <row r="14" spans="1:23" s="300" customFormat="1" ht="15" customHeight="1">
      <c r="A14" s="316">
        <f t="shared" si="1"/>
        <v>1</v>
      </c>
      <c r="B14" s="317"/>
      <c r="C14" s="318" t="e">
        <f>VLOOKUP(B14,'Age Cat'!F:G,2,FALSE)</f>
        <v>#N/A</v>
      </c>
      <c r="D14" s="319" t="str">
        <f>IFERROR(VLOOKUP($B14,' road results'!$B$3:$D$22,3,FALSE),"")</f>
        <v/>
      </c>
      <c r="E14" s="319" t="str">
        <f>IFERROR(VLOOKUP($B14,' road results'!$B$26:$D$44,3,FALSE),"")</f>
        <v/>
      </c>
      <c r="F14" s="319" t="str">
        <f>IFERROR(VLOOKUP($B14,' road results'!$B$47:$D$78,3,FALSE),"")</f>
        <v/>
      </c>
      <c r="G14" s="319" t="str">
        <f>IFERROR(VLOOKUP($B14,' road results'!$B$81:$D$94,3,FALSE),"")</f>
        <v/>
      </c>
      <c r="H14" s="319" t="str">
        <f>IFERROR(VLOOKUP($B14,' road results'!$B$97:$D$122,3,FALSE),"")</f>
        <v/>
      </c>
      <c r="I14" s="319" t="str">
        <f>IFERROR(VLOOKUP($B14,' road results'!$B$124:$D$135,3,FALSE),"")</f>
        <v/>
      </c>
      <c r="J14" s="319" t="str">
        <f>IFERROR(VLOOKUP($B14,' road results'!$B$134:$D$140,3,FALSE),"")</f>
        <v/>
      </c>
      <c r="K14" s="319" t="str">
        <f>IFERROR(VLOOKUP($B14,' Marathon Results'!$D$5:$F$15,3,FALSE),"")</f>
        <v/>
      </c>
      <c r="L14" s="319" t="str">
        <f>IFERROR(VLOOKUP($B14,' Marathon Results'!$D$20:$O$34,3,FALSE),"")</f>
        <v/>
      </c>
      <c r="M14" s="319" t="str">
        <f t="shared" si="2"/>
        <v/>
      </c>
      <c r="N14" s="319">
        <f t="shared" si="3"/>
        <v>0</v>
      </c>
      <c r="O14" s="319" t="str">
        <f t="shared" si="4"/>
        <v/>
      </c>
      <c r="P14" s="131" t="str">
        <f t="shared" si="5"/>
        <v/>
      </c>
      <c r="Q14" s="131" t="str">
        <f t="shared" si="6"/>
        <v/>
      </c>
      <c r="R14" s="131" t="str">
        <f t="shared" si="7"/>
        <v/>
      </c>
      <c r="S14" s="131" t="str">
        <f t="shared" si="8"/>
        <v/>
      </c>
      <c r="T14" s="132" t="str">
        <f t="shared" si="9"/>
        <v/>
      </c>
      <c r="U14" s="113">
        <f t="shared" si="11"/>
        <v>0</v>
      </c>
    </row>
    <row r="15" spans="1:23" s="300" customFormat="1" ht="15" customHeight="1">
      <c r="A15" s="316">
        <f t="shared" si="1"/>
        <v>1</v>
      </c>
      <c r="B15" s="320"/>
      <c r="C15" s="318" t="e">
        <f>VLOOKUP(B15,'Age Cat'!F:G,2,FALSE)</f>
        <v>#N/A</v>
      </c>
      <c r="D15" s="319" t="str">
        <f>IFERROR(VLOOKUP($B15,' road results'!$B$3:$D$22,3,FALSE),"")</f>
        <v/>
      </c>
      <c r="E15" s="319" t="str">
        <f>IFERROR(VLOOKUP($B15,' road results'!$B$26:$D$44,3,FALSE),"")</f>
        <v/>
      </c>
      <c r="F15" s="319" t="str">
        <f>IFERROR(VLOOKUP($B15,' road results'!$B$47:$D$78,3,FALSE),"")</f>
        <v/>
      </c>
      <c r="G15" s="319" t="str">
        <f>IFERROR(VLOOKUP($B15,' road results'!$B$81:$D$94,3,FALSE),"")</f>
        <v/>
      </c>
      <c r="H15" s="319" t="str">
        <f>IFERROR(VLOOKUP($B15,' road results'!$B$97:$D$122,3,FALSE),"")</f>
        <v/>
      </c>
      <c r="I15" s="319" t="str">
        <f>IFERROR(VLOOKUP($B15,' road results'!$B$124:$D$135,3,FALSE),"")</f>
        <v/>
      </c>
      <c r="J15" s="319" t="str">
        <f>IFERROR(VLOOKUP($B15,' road results'!$B$134:$D$140,3,FALSE),"")</f>
        <v/>
      </c>
      <c r="K15" s="319" t="str">
        <f>IFERROR(VLOOKUP($B15,' Marathon Results'!$D$5:$F$15,3,FALSE),"")</f>
        <v/>
      </c>
      <c r="L15" s="319" t="str">
        <f>IFERROR(VLOOKUP($B15,' Marathon Results'!$D$20:$O$34,3,FALSE),"")</f>
        <v/>
      </c>
      <c r="M15" s="319" t="str">
        <f t="shared" si="2"/>
        <v/>
      </c>
      <c r="N15" s="319">
        <f t="shared" si="3"/>
        <v>0</v>
      </c>
      <c r="O15" s="319" t="str">
        <f t="shared" si="4"/>
        <v/>
      </c>
      <c r="P15" s="131" t="str">
        <f t="shared" si="5"/>
        <v/>
      </c>
      <c r="Q15" s="131" t="str">
        <f t="shared" si="6"/>
        <v/>
      </c>
      <c r="R15" s="131" t="str">
        <f t="shared" si="7"/>
        <v/>
      </c>
      <c r="S15" s="131" t="str">
        <f t="shared" si="8"/>
        <v/>
      </c>
      <c r="T15" s="132" t="str">
        <f t="shared" si="9"/>
        <v/>
      </c>
      <c r="U15" s="113">
        <f t="shared" si="11"/>
        <v>0</v>
      </c>
    </row>
    <row r="16" spans="1:23" s="300" customFormat="1" ht="15" customHeight="1">
      <c r="A16" s="316">
        <f t="shared" si="1"/>
        <v>1</v>
      </c>
      <c r="B16" s="320"/>
      <c r="C16" s="318" t="e">
        <f>VLOOKUP(B16,'Age Cat'!F:G,2,FALSE)</f>
        <v>#N/A</v>
      </c>
      <c r="D16" s="319" t="str">
        <f>IFERROR(VLOOKUP($B16,' road results'!$B$3:$D$22,3,FALSE),"")</f>
        <v/>
      </c>
      <c r="E16" s="319" t="str">
        <f>IFERROR(VLOOKUP($B16,' road results'!$B$26:$D$44,3,FALSE),"")</f>
        <v/>
      </c>
      <c r="F16" s="319" t="str">
        <f>IFERROR(VLOOKUP($B16,' road results'!$B$47:$D$78,3,FALSE),"")</f>
        <v/>
      </c>
      <c r="G16" s="319" t="str">
        <f>IFERROR(VLOOKUP($B16,' road results'!$B$81:$D$94,3,FALSE),"")</f>
        <v/>
      </c>
      <c r="H16" s="319" t="str">
        <f>IFERROR(VLOOKUP($B16,' road results'!$B$97:$D$122,3,FALSE),"")</f>
        <v/>
      </c>
      <c r="I16" s="319" t="str">
        <f>IFERROR(VLOOKUP($B16,' road results'!$B$124:$D$135,3,FALSE),"")</f>
        <v/>
      </c>
      <c r="J16" s="319" t="str">
        <f>IFERROR(VLOOKUP($B16,' road results'!$B$134:$D$140,3,FALSE),"")</f>
        <v/>
      </c>
      <c r="K16" s="319" t="str">
        <f>IFERROR(VLOOKUP($B16,' Marathon Results'!$D$5:$F$15,3,FALSE),"")</f>
        <v/>
      </c>
      <c r="L16" s="319" t="str">
        <f>IFERROR(VLOOKUP($B16,' Marathon Results'!$D$20:$O$34,3,FALSE),"")</f>
        <v/>
      </c>
      <c r="M16" s="319" t="str">
        <f t="shared" si="2"/>
        <v/>
      </c>
      <c r="N16" s="319">
        <f t="shared" si="3"/>
        <v>0</v>
      </c>
      <c r="O16" s="319" t="str">
        <f t="shared" si="4"/>
        <v/>
      </c>
      <c r="P16" s="131" t="str">
        <f t="shared" si="5"/>
        <v/>
      </c>
      <c r="Q16" s="131" t="str">
        <f t="shared" si="6"/>
        <v/>
      </c>
      <c r="R16" s="131" t="str">
        <f t="shared" si="7"/>
        <v/>
      </c>
      <c r="S16" s="131" t="str">
        <f t="shared" si="8"/>
        <v/>
      </c>
      <c r="T16" s="132" t="str">
        <f t="shared" si="9"/>
        <v/>
      </c>
      <c r="U16" s="113">
        <f t="shared" si="11"/>
        <v>0</v>
      </c>
    </row>
    <row r="17" spans="1:23" s="300" customFormat="1" ht="15" customHeight="1">
      <c r="A17" s="316">
        <f t="shared" si="1"/>
        <v>1</v>
      </c>
      <c r="B17" s="320"/>
      <c r="C17" s="318" t="e">
        <f>VLOOKUP(B17,'Age Cat'!F:G,2,FALSE)</f>
        <v>#N/A</v>
      </c>
      <c r="D17" s="319" t="str">
        <f>IFERROR(VLOOKUP($B17,' road results'!$B$3:$D$22,3,FALSE),"")</f>
        <v/>
      </c>
      <c r="E17" s="319" t="str">
        <f>IFERROR(VLOOKUP($B17,' road results'!$B$26:$D$44,3,FALSE),"")</f>
        <v/>
      </c>
      <c r="F17" s="319" t="str">
        <f>IFERROR(VLOOKUP($B17,' road results'!$B$47:$D$78,3,FALSE),"")</f>
        <v/>
      </c>
      <c r="G17" s="319" t="str">
        <f>IFERROR(VLOOKUP($B17,' road results'!$B$81:$D$94,3,FALSE),"")</f>
        <v/>
      </c>
      <c r="H17" s="319" t="str">
        <f>IFERROR(VLOOKUP($B17,' road results'!$B$97:$D$122,3,FALSE),"")</f>
        <v/>
      </c>
      <c r="I17" s="319" t="str">
        <f>IFERROR(VLOOKUP($B17,' road results'!$B$124:$D$135,3,FALSE),"")</f>
        <v/>
      </c>
      <c r="J17" s="319" t="str">
        <f>IFERROR(VLOOKUP($B17,' road results'!$B$134:$D$140,3,FALSE),"")</f>
        <v/>
      </c>
      <c r="K17" s="319" t="str">
        <f>IFERROR(VLOOKUP($B17,' Marathon Results'!$D$5:$F$15,3,FALSE),"")</f>
        <v/>
      </c>
      <c r="L17" s="319" t="str">
        <f>IFERROR(VLOOKUP($B17,' Marathon Results'!$D$20:$O$34,3,FALSE),"")</f>
        <v/>
      </c>
      <c r="M17" s="319" t="str">
        <f t="shared" si="2"/>
        <v/>
      </c>
      <c r="N17" s="319">
        <f t="shared" si="3"/>
        <v>0</v>
      </c>
      <c r="O17" s="319" t="str">
        <f t="shared" si="4"/>
        <v/>
      </c>
      <c r="P17" s="131" t="str">
        <f t="shared" si="5"/>
        <v/>
      </c>
      <c r="Q17" s="131" t="str">
        <f t="shared" si="6"/>
        <v/>
      </c>
      <c r="R17" s="131" t="str">
        <f t="shared" si="7"/>
        <v/>
      </c>
      <c r="S17" s="131" t="str">
        <f t="shared" si="8"/>
        <v/>
      </c>
      <c r="T17" s="132" t="str">
        <f t="shared" si="9"/>
        <v/>
      </c>
      <c r="U17" s="113">
        <f t="shared" si="11"/>
        <v>0</v>
      </c>
    </row>
    <row r="18" spans="1:23" s="300" customFormat="1" ht="15" customHeight="1">
      <c r="A18" s="316">
        <f t="shared" si="1"/>
        <v>1</v>
      </c>
      <c r="B18" s="317"/>
      <c r="C18" s="318" t="e">
        <f>VLOOKUP(B18,'Age Cat'!F:G,2,FALSE)</f>
        <v>#N/A</v>
      </c>
      <c r="D18" s="319" t="str">
        <f>IFERROR(VLOOKUP($B18,' road results'!$B$3:$D$22,3,FALSE),"")</f>
        <v/>
      </c>
      <c r="E18" s="319" t="str">
        <f>IFERROR(VLOOKUP($B18,' road results'!$B$26:$D$44,3,FALSE),"")</f>
        <v/>
      </c>
      <c r="F18" s="319" t="str">
        <f>IFERROR(VLOOKUP($B18,' road results'!$B$47:$D$78,3,FALSE),"")</f>
        <v/>
      </c>
      <c r="G18" s="319" t="str">
        <f>IFERROR(VLOOKUP($B18,' road results'!$B$81:$D$94,3,FALSE),"")</f>
        <v/>
      </c>
      <c r="H18" s="319" t="str">
        <f>IFERROR(VLOOKUP($B18,' road results'!$B$97:$D$122,3,FALSE),"")</f>
        <v/>
      </c>
      <c r="I18" s="319" t="str">
        <f>IFERROR(VLOOKUP($B18,' road results'!$B$124:$D$135,3,FALSE),"")</f>
        <v/>
      </c>
      <c r="J18" s="319" t="str">
        <f>IFERROR(VLOOKUP($B18,' road results'!$B$134:$D$140,3,FALSE),"")</f>
        <v/>
      </c>
      <c r="K18" s="319" t="str">
        <f>IFERROR(VLOOKUP($B18,' Marathon Results'!$D$5:$F$15,3,FALSE),"")</f>
        <v/>
      </c>
      <c r="L18" s="319" t="str">
        <f>IFERROR(VLOOKUP($B18,' Marathon Results'!$D$20:$O$34,3,FALSE),"")</f>
        <v/>
      </c>
      <c r="M18" s="319" t="str">
        <f t="shared" si="2"/>
        <v/>
      </c>
      <c r="N18" s="319">
        <f t="shared" si="3"/>
        <v>0</v>
      </c>
      <c r="O18" s="319" t="str">
        <f t="shared" si="4"/>
        <v/>
      </c>
      <c r="P18" s="131" t="str">
        <f t="shared" si="5"/>
        <v/>
      </c>
      <c r="Q18" s="131" t="str">
        <f t="shared" si="6"/>
        <v/>
      </c>
      <c r="R18" s="131" t="str">
        <f t="shared" si="7"/>
        <v/>
      </c>
      <c r="S18" s="131" t="str">
        <f t="shared" si="8"/>
        <v/>
      </c>
      <c r="T18" s="132" t="str">
        <f t="shared" si="9"/>
        <v/>
      </c>
      <c r="U18" s="113">
        <f t="shared" si="11"/>
        <v>0</v>
      </c>
    </row>
    <row r="19" spans="1:23" ht="15" customHeight="1">
      <c r="A19" s="316">
        <f t="shared" si="1"/>
        <v>1</v>
      </c>
      <c r="B19" s="317"/>
      <c r="C19" s="318"/>
      <c r="D19" s="319" t="str">
        <f>IFERROR(VLOOKUP($B19,' road results'!$B$3:$D$22,3,FALSE),"")</f>
        <v/>
      </c>
      <c r="E19" s="319" t="str">
        <f>IFERROR(VLOOKUP($B19,' road results'!$B$26:$D$44,3,FALSE),"")</f>
        <v/>
      </c>
      <c r="F19" s="319" t="str">
        <f>IFERROR(VLOOKUP($B19,' road results'!$B$47:$D$78,3,FALSE),"")</f>
        <v/>
      </c>
      <c r="G19" s="319" t="str">
        <f>IFERROR(VLOOKUP($B19,' road results'!$B$81:$D$94,3,FALSE),"")</f>
        <v/>
      </c>
      <c r="H19" s="319" t="str">
        <f>IFERROR(VLOOKUP($B19,' road results'!$B$97:$D$122,3,FALSE),"")</f>
        <v/>
      </c>
      <c r="I19" s="319" t="str">
        <f>IFERROR(VLOOKUP($B19,' road results'!$B$124:$D$135,3,FALSE),"")</f>
        <v/>
      </c>
      <c r="J19" s="319" t="str">
        <f>IFERROR(VLOOKUP($B19,' road results'!$B$134:$D$140,3,FALSE),"")</f>
        <v/>
      </c>
      <c r="K19" s="319" t="str">
        <f>IFERROR(VLOOKUP($B19,' Marathon Results'!$D$5:$F$15,3,FALSE),"")</f>
        <v/>
      </c>
      <c r="L19" s="319" t="str">
        <f>IFERROR(VLOOKUP($B19,' Marathon Results'!$D$20:$O$34,3,FALSE),"")</f>
        <v/>
      </c>
      <c r="M19" s="319" t="str">
        <f t="shared" si="2"/>
        <v/>
      </c>
      <c r="N19" s="319">
        <f t="shared" si="3"/>
        <v>0</v>
      </c>
      <c r="O19" s="319" t="str">
        <f t="shared" si="4"/>
        <v/>
      </c>
      <c r="P19" s="131" t="str">
        <f t="shared" si="5"/>
        <v/>
      </c>
      <c r="Q19" s="131" t="str">
        <f t="shared" si="6"/>
        <v/>
      </c>
      <c r="R19" s="131" t="str">
        <f t="shared" si="7"/>
        <v/>
      </c>
      <c r="S19" s="131" t="str">
        <f t="shared" si="8"/>
        <v/>
      </c>
      <c r="T19" s="132" t="str">
        <f t="shared" si="9"/>
        <v/>
      </c>
      <c r="U19" s="113">
        <f t="shared" si="11"/>
        <v>0</v>
      </c>
    </row>
    <row r="20" spans="1:23" ht="15" customHeight="1">
      <c r="A20" s="316">
        <f t="shared" si="1"/>
        <v>1</v>
      </c>
      <c r="B20" s="320"/>
      <c r="C20" s="318" t="e">
        <f>VLOOKUP(B20,'Age Cat'!F:G,2,FALSE)</f>
        <v>#N/A</v>
      </c>
      <c r="D20" s="319" t="str">
        <f>IFERROR(VLOOKUP($B20,' road results'!$B$3:$D$22,3,FALSE),"")</f>
        <v/>
      </c>
      <c r="E20" s="319" t="str">
        <f>IFERROR(VLOOKUP($B20,' road results'!$B$26:$D$44,3,FALSE),"")</f>
        <v/>
      </c>
      <c r="F20" s="319" t="str">
        <f>IFERROR(VLOOKUP($B20,' road results'!$B$47:$D$78,3,FALSE),"")</f>
        <v/>
      </c>
      <c r="G20" s="319" t="str">
        <f>IFERROR(VLOOKUP($B20,' road results'!$B$81:$D$94,3,FALSE),"")</f>
        <v/>
      </c>
      <c r="H20" s="319" t="str">
        <f>IFERROR(VLOOKUP($B20,' road results'!$B$97:$D$122,3,FALSE),"")</f>
        <v/>
      </c>
      <c r="I20" s="319" t="str">
        <f>IFERROR(VLOOKUP($B20,' road results'!$B$124:$D$135,3,FALSE),"")</f>
        <v/>
      </c>
      <c r="J20" s="319" t="str">
        <f>IFERROR(VLOOKUP($B20,' road results'!$B$134:$D$140,3,FALSE),"")</f>
        <v/>
      </c>
      <c r="K20" s="319" t="str">
        <f>IFERROR(VLOOKUP($B20,' Marathon Results'!$D$5:$F$15,3,FALSE),"")</f>
        <v/>
      </c>
      <c r="L20" s="319" t="str">
        <f>IFERROR(VLOOKUP($B20,' Marathon Results'!$D$20:$O$34,3,FALSE),"")</f>
        <v/>
      </c>
      <c r="M20" s="319" t="str">
        <f t="shared" si="2"/>
        <v/>
      </c>
      <c r="N20" s="319">
        <f t="shared" si="3"/>
        <v>0</v>
      </c>
      <c r="O20" s="319" t="str">
        <f t="shared" si="4"/>
        <v/>
      </c>
      <c r="P20" s="131" t="str">
        <f t="shared" si="5"/>
        <v/>
      </c>
      <c r="Q20" s="131" t="str">
        <f t="shared" si="6"/>
        <v/>
      </c>
      <c r="R20" s="131" t="str">
        <f t="shared" si="7"/>
        <v/>
      </c>
      <c r="S20" s="131" t="str">
        <f t="shared" si="8"/>
        <v/>
      </c>
      <c r="T20" s="132" t="str">
        <f t="shared" si="9"/>
        <v/>
      </c>
      <c r="U20" s="113">
        <f t="shared" si="11"/>
        <v>0</v>
      </c>
    </row>
    <row r="21" spans="1:23" ht="15" customHeight="1">
      <c r="A21" s="316">
        <f t="shared" si="1"/>
        <v>1</v>
      </c>
      <c r="B21" s="325"/>
      <c r="C21" s="318" t="e">
        <f>VLOOKUP(B21,'Age Cat'!F:G,2,FALSE)</f>
        <v>#N/A</v>
      </c>
      <c r="D21" s="319" t="str">
        <f>IFERROR(VLOOKUP($B21,' road results'!$B$3:$D$22,3,FALSE),"")</f>
        <v/>
      </c>
      <c r="E21" s="319" t="str">
        <f>IFERROR(VLOOKUP($B21,' road results'!$B$26:$D$44,3,FALSE),"")</f>
        <v/>
      </c>
      <c r="F21" s="319" t="str">
        <f>IFERROR(VLOOKUP($B21,' road results'!$B$47:$D$78,3,FALSE),"")</f>
        <v/>
      </c>
      <c r="G21" s="319" t="str">
        <f>IFERROR(VLOOKUP($B21,' road results'!$B$81:$D$94,3,FALSE),"")</f>
        <v/>
      </c>
      <c r="H21" s="319" t="str">
        <f>IFERROR(VLOOKUP($B21,' road results'!$B$97:$D$122,3,FALSE),"")</f>
        <v/>
      </c>
      <c r="I21" s="319" t="str">
        <f>IFERROR(VLOOKUP($B21,' road results'!$B$124:$D$135,3,FALSE),"")</f>
        <v/>
      </c>
      <c r="J21" s="319" t="str">
        <f>IFERROR(VLOOKUP($B21,' road results'!$B$134:$D$140,3,FALSE),"")</f>
        <v/>
      </c>
      <c r="K21" s="319" t="str">
        <f>IFERROR(VLOOKUP($B21,' Marathon Results'!$D$5:$F$15,3,FALSE),"")</f>
        <v/>
      </c>
      <c r="L21" s="319" t="str">
        <f>IFERROR(VLOOKUP($B21,' Marathon Results'!$D$20:$O$34,3,FALSE),"")</f>
        <v/>
      </c>
      <c r="M21" s="319" t="str">
        <f t="shared" si="2"/>
        <v/>
      </c>
      <c r="N21" s="319">
        <f t="shared" si="3"/>
        <v>0</v>
      </c>
      <c r="O21" s="319" t="str">
        <f t="shared" si="4"/>
        <v/>
      </c>
      <c r="P21" s="131" t="str">
        <f t="shared" si="5"/>
        <v/>
      </c>
      <c r="Q21" s="131" t="str">
        <f t="shared" si="6"/>
        <v/>
      </c>
      <c r="R21" s="131" t="str">
        <f t="shared" si="7"/>
        <v/>
      </c>
      <c r="S21" s="131" t="str">
        <f t="shared" si="8"/>
        <v/>
      </c>
      <c r="T21" s="132" t="str">
        <f t="shared" si="9"/>
        <v/>
      </c>
      <c r="U21" s="113">
        <f t="shared" si="11"/>
        <v>0</v>
      </c>
      <c r="W21" s="181"/>
    </row>
    <row r="22" spans="1:23" s="279" customFormat="1" ht="15" customHeight="1">
      <c r="A22" s="316">
        <f t="shared" si="1"/>
        <v>1</v>
      </c>
      <c r="B22" s="317"/>
      <c r="C22" s="318" t="e">
        <f>VLOOKUP(B22,'Age Cat'!F:G,2,FALSE)</f>
        <v>#N/A</v>
      </c>
      <c r="D22" s="319" t="str">
        <f>IFERROR(VLOOKUP($B22,' road results'!$B$3:$D$22,3,FALSE),"")</f>
        <v/>
      </c>
      <c r="E22" s="319" t="str">
        <f>IFERROR(VLOOKUP($B22,' road results'!$B$26:$D$44,3,FALSE),"")</f>
        <v/>
      </c>
      <c r="F22" s="319" t="str">
        <f>IFERROR(VLOOKUP($B22,' road results'!$B$47:$D$78,3,FALSE),"")</f>
        <v/>
      </c>
      <c r="G22" s="319" t="str">
        <f>IFERROR(VLOOKUP($B22,' road results'!$B$81:$D$94,3,FALSE),"")</f>
        <v/>
      </c>
      <c r="H22" s="319" t="str">
        <f>IFERROR(VLOOKUP($B22,' road results'!$B$97:$D$122,3,FALSE),"")</f>
        <v/>
      </c>
      <c r="I22" s="319" t="str">
        <f>IFERROR(VLOOKUP($B22,' road results'!$B$124:$D$135,3,FALSE),"")</f>
        <v/>
      </c>
      <c r="J22" s="319" t="str">
        <f>IFERROR(VLOOKUP($B22,' road results'!$B$134:$D$140,3,FALSE),"")</f>
        <v/>
      </c>
      <c r="K22" s="319" t="str">
        <f>IFERROR(VLOOKUP($B22,' Marathon Results'!$D$5:$F$15,3,FALSE),"")</f>
        <v/>
      </c>
      <c r="L22" s="319" t="str">
        <f>IFERROR(VLOOKUP($B22,' Marathon Results'!$D$20:$O$34,3,FALSE),"")</f>
        <v/>
      </c>
      <c r="M22" s="319" t="str">
        <f t="shared" si="2"/>
        <v/>
      </c>
      <c r="N22" s="319">
        <f t="shared" si="3"/>
        <v>0</v>
      </c>
      <c r="O22" s="319" t="str">
        <f t="shared" si="4"/>
        <v/>
      </c>
      <c r="P22" s="131" t="str">
        <f t="shared" si="5"/>
        <v/>
      </c>
      <c r="Q22" s="131" t="str">
        <f t="shared" si="6"/>
        <v/>
      </c>
      <c r="R22" s="131" t="str">
        <f t="shared" si="7"/>
        <v/>
      </c>
      <c r="S22" s="131" t="str">
        <f t="shared" si="8"/>
        <v/>
      </c>
      <c r="T22" s="132" t="str">
        <f t="shared" si="9"/>
        <v/>
      </c>
      <c r="U22" s="113">
        <f t="shared" si="11"/>
        <v>0</v>
      </c>
      <c r="W22" s="181"/>
    </row>
    <row r="23" spans="1:23" s="279" customFormat="1" ht="15" customHeight="1">
      <c r="A23" s="316">
        <f t="shared" si="1"/>
        <v>1</v>
      </c>
      <c r="B23" s="320"/>
      <c r="C23" s="318" t="e">
        <f>VLOOKUP(B23,'Age Cat'!F:G,2,FALSE)</f>
        <v>#N/A</v>
      </c>
      <c r="D23" s="319" t="str">
        <f>IFERROR(VLOOKUP($B23,' road results'!$B$3:$D$22,3,FALSE),"")</f>
        <v/>
      </c>
      <c r="E23" s="319" t="str">
        <f>IFERROR(VLOOKUP($B23,' road results'!$B$26:$D$44,3,FALSE),"")</f>
        <v/>
      </c>
      <c r="F23" s="319" t="str">
        <f>IFERROR(VLOOKUP($B23,' road results'!$B$47:$D$78,3,FALSE),"")</f>
        <v/>
      </c>
      <c r="G23" s="319" t="str">
        <f>IFERROR(VLOOKUP($B23,' road results'!$B$81:$D$94,3,FALSE),"")</f>
        <v/>
      </c>
      <c r="H23" s="319" t="str">
        <f>IFERROR(VLOOKUP($B23,' road results'!$B$97:$D$122,3,FALSE),"")</f>
        <v/>
      </c>
      <c r="I23" s="319" t="str">
        <f>IFERROR(VLOOKUP($B23,' road results'!$B$124:$D$135,3,FALSE),"")</f>
        <v/>
      </c>
      <c r="J23" s="319" t="str">
        <f>IFERROR(VLOOKUP($B23,' road results'!$B$134:$D$140,3,FALSE),"")</f>
        <v/>
      </c>
      <c r="K23" s="319" t="str">
        <f>IFERROR(VLOOKUP($B23,' Marathon Results'!$D$5:$F$15,3,FALSE),"")</f>
        <v/>
      </c>
      <c r="L23" s="319" t="str">
        <f>IFERROR(VLOOKUP($B23,' Marathon Results'!$D$20:$O$34,3,FALSE),"")</f>
        <v/>
      </c>
      <c r="M23" s="319" t="str">
        <f t="shared" si="2"/>
        <v/>
      </c>
      <c r="N23" s="319">
        <f t="shared" si="3"/>
        <v>0</v>
      </c>
      <c r="O23" s="319" t="str">
        <f t="shared" si="4"/>
        <v/>
      </c>
      <c r="P23" s="131" t="str">
        <f t="shared" si="5"/>
        <v/>
      </c>
      <c r="Q23" s="131" t="str">
        <f t="shared" si="6"/>
        <v/>
      </c>
      <c r="R23" s="131" t="str">
        <f t="shared" si="7"/>
        <v/>
      </c>
      <c r="S23" s="131" t="str">
        <f t="shared" si="8"/>
        <v/>
      </c>
      <c r="T23" s="132" t="str">
        <f t="shared" si="9"/>
        <v/>
      </c>
      <c r="U23" s="113">
        <f t="shared" si="11"/>
        <v>0</v>
      </c>
      <c r="W23" s="181"/>
    </row>
    <row r="24" spans="1:23" ht="15" customHeight="1">
      <c r="A24" s="316">
        <f t="shared" si="1"/>
        <v>1</v>
      </c>
      <c r="B24" s="317"/>
      <c r="C24" s="318" t="e">
        <f>VLOOKUP(B24,'Age Cat'!F:G,2,FALSE)</f>
        <v>#N/A</v>
      </c>
      <c r="D24" s="319" t="str">
        <f>IFERROR(VLOOKUP($B24,' road results'!$B$3:$D$22,3,FALSE),"")</f>
        <v/>
      </c>
      <c r="E24" s="319" t="str">
        <f>IFERROR(VLOOKUP($B24,' road results'!$B$26:$D$44,3,FALSE),"")</f>
        <v/>
      </c>
      <c r="F24" s="319" t="str">
        <f>IFERROR(VLOOKUP($B24,' road results'!$B$47:$D$78,3,FALSE),"")</f>
        <v/>
      </c>
      <c r="G24" s="319" t="str">
        <f>IFERROR(VLOOKUP($B24,' road results'!$B$81:$D$94,3,FALSE),"")</f>
        <v/>
      </c>
      <c r="H24" s="319" t="str">
        <f>IFERROR(VLOOKUP($B24,' road results'!$B$97:$D$122,3,FALSE),"")</f>
        <v/>
      </c>
      <c r="I24" s="319" t="str">
        <f>IFERROR(VLOOKUP($B24,' road results'!$B$124:$D$135,3,FALSE),"")</f>
        <v/>
      </c>
      <c r="J24" s="319" t="str">
        <f>IFERROR(VLOOKUP($B24,' road results'!$B$134:$D$140,3,FALSE),"")</f>
        <v/>
      </c>
      <c r="K24" s="319" t="str">
        <f>IFERROR(VLOOKUP($B24,' Marathon Results'!$D$5:$F$15,3,FALSE),"")</f>
        <v/>
      </c>
      <c r="L24" s="319" t="str">
        <f>IFERROR(VLOOKUP($B24,' Marathon Results'!$D$20:$O$34,3,FALSE),"")</f>
        <v/>
      </c>
      <c r="M24" s="319" t="str">
        <f t="shared" si="2"/>
        <v/>
      </c>
      <c r="N24" s="319">
        <f t="shared" si="3"/>
        <v>0</v>
      </c>
      <c r="O24" s="319" t="str">
        <f t="shared" si="4"/>
        <v/>
      </c>
      <c r="P24" s="131" t="str">
        <f t="shared" si="5"/>
        <v/>
      </c>
      <c r="Q24" s="131" t="str">
        <f t="shared" si="6"/>
        <v/>
      </c>
      <c r="R24" s="131" t="str">
        <f t="shared" si="7"/>
        <v/>
      </c>
      <c r="S24" s="131" t="str">
        <f t="shared" si="8"/>
        <v/>
      </c>
      <c r="T24" s="132" t="str">
        <f t="shared" si="9"/>
        <v/>
      </c>
      <c r="U24" s="113">
        <f t="shared" si="11"/>
        <v>0</v>
      </c>
      <c r="W24" s="181"/>
    </row>
    <row r="25" spans="1:23" ht="15" customHeight="1">
      <c r="A25" s="316">
        <f t="shared" si="1"/>
        <v>1</v>
      </c>
      <c r="B25" s="317"/>
      <c r="C25" s="318" t="e">
        <f>VLOOKUP(B25,'Age Cat'!F:G,2,FALSE)</f>
        <v>#N/A</v>
      </c>
      <c r="D25" s="319" t="str">
        <f>IFERROR(VLOOKUP($B25,' road results'!$B$3:$D$22,3,FALSE),"")</f>
        <v/>
      </c>
      <c r="E25" s="319" t="str">
        <f>IFERROR(VLOOKUP($B25,' road results'!$B$26:$D$44,3,FALSE),"")</f>
        <v/>
      </c>
      <c r="F25" s="319" t="str">
        <f>IFERROR(VLOOKUP($B25,' road results'!$B$47:$D$78,3,FALSE),"")</f>
        <v/>
      </c>
      <c r="G25" s="319" t="str">
        <f>IFERROR(VLOOKUP($B25,' road results'!$B$81:$D$94,3,FALSE),"")</f>
        <v/>
      </c>
      <c r="H25" s="319" t="str">
        <f>IFERROR(VLOOKUP($B25,' road results'!$B$97:$D$122,3,FALSE),"")</f>
        <v/>
      </c>
      <c r="I25" s="319" t="str">
        <f>IFERROR(VLOOKUP($B25,' road results'!$B$124:$D$135,3,FALSE),"")</f>
        <v/>
      </c>
      <c r="J25" s="319" t="str">
        <f>IFERROR(VLOOKUP($B25,' road results'!$B$134:$D$140,3,FALSE),"")</f>
        <v/>
      </c>
      <c r="K25" s="319" t="str">
        <f>IFERROR(VLOOKUP($B25,' Marathon Results'!$D$5:$F$15,3,FALSE),"")</f>
        <v/>
      </c>
      <c r="L25" s="319" t="str">
        <f>IFERROR(VLOOKUP($B25,' Marathon Results'!$D$20:$O$34,3,FALSE),"")</f>
        <v/>
      </c>
      <c r="M25" s="319" t="str">
        <f t="shared" si="2"/>
        <v/>
      </c>
      <c r="N25" s="319">
        <f t="shared" si="3"/>
        <v>0</v>
      </c>
      <c r="O25" s="319" t="str">
        <f t="shared" si="4"/>
        <v/>
      </c>
      <c r="P25" s="131" t="str">
        <f t="shared" si="5"/>
        <v/>
      </c>
      <c r="Q25" s="131" t="str">
        <f t="shared" si="6"/>
        <v/>
      </c>
      <c r="R25" s="131" t="str">
        <f t="shared" si="7"/>
        <v/>
      </c>
      <c r="S25" s="131" t="str">
        <f t="shared" si="8"/>
        <v/>
      </c>
      <c r="T25" s="132" t="str">
        <f t="shared" si="9"/>
        <v/>
      </c>
      <c r="U25" s="113">
        <f t="shared" si="11"/>
        <v>0</v>
      </c>
      <c r="W25" s="181"/>
    </row>
    <row r="26" spans="1:23" ht="15" customHeight="1">
      <c r="A26" s="316">
        <f t="shared" si="1"/>
        <v>1</v>
      </c>
      <c r="B26" s="320"/>
      <c r="C26" s="318" t="e">
        <f>VLOOKUP(B26,'Age Cat'!F:G,2,FALSE)</f>
        <v>#N/A</v>
      </c>
      <c r="D26" s="319" t="str">
        <f>IFERROR(VLOOKUP($B26,' road results'!$B$3:$D$22,3,FALSE),"")</f>
        <v/>
      </c>
      <c r="E26" s="319" t="str">
        <f>IFERROR(VLOOKUP($B26,' road results'!$B$26:$D$44,3,FALSE),"")</f>
        <v/>
      </c>
      <c r="F26" s="319" t="str">
        <f>IFERROR(VLOOKUP($B26,' road results'!$B$47:$D$78,3,FALSE),"")</f>
        <v/>
      </c>
      <c r="G26" s="319" t="str">
        <f>IFERROR(VLOOKUP($B26,' road results'!$B$81:$D$94,3,FALSE),"")</f>
        <v/>
      </c>
      <c r="H26" s="319" t="str">
        <f>IFERROR(VLOOKUP($B26,' road results'!$B$97:$D$122,3,FALSE),"")</f>
        <v/>
      </c>
      <c r="I26" s="319" t="str">
        <f>IFERROR(VLOOKUP($B26,' road results'!$B$124:$D$135,3,FALSE),"")</f>
        <v/>
      </c>
      <c r="J26" s="319" t="str">
        <f>IFERROR(VLOOKUP($B26,' road results'!$B$134:$D$140,3,FALSE),"")</f>
        <v/>
      </c>
      <c r="K26" s="319" t="str">
        <f>IFERROR(VLOOKUP($B26,' Marathon Results'!$D$5:$F$15,3,FALSE),"")</f>
        <v/>
      </c>
      <c r="L26" s="319" t="str">
        <f>IFERROR(VLOOKUP($B26,' Marathon Results'!$D$20:$O$34,3,FALSE),"")</f>
        <v/>
      </c>
      <c r="M26" s="319" t="str">
        <f t="shared" si="2"/>
        <v/>
      </c>
      <c r="N26" s="319">
        <f t="shared" si="3"/>
        <v>0</v>
      </c>
      <c r="O26" s="319" t="str">
        <f t="shared" si="4"/>
        <v/>
      </c>
      <c r="P26" s="131" t="str">
        <f t="shared" si="5"/>
        <v/>
      </c>
      <c r="Q26" s="131" t="str">
        <f t="shared" si="6"/>
        <v/>
      </c>
      <c r="R26" s="131" t="str">
        <f t="shared" si="7"/>
        <v/>
      </c>
      <c r="S26" s="131" t="str">
        <f t="shared" si="8"/>
        <v/>
      </c>
      <c r="T26" s="132" t="str">
        <f t="shared" si="9"/>
        <v/>
      </c>
      <c r="U26" s="113">
        <f t="shared" si="11"/>
        <v>0</v>
      </c>
      <c r="W26" s="181"/>
    </row>
    <row r="27" spans="1:23" ht="15" customHeight="1">
      <c r="A27" s="316">
        <f t="shared" si="1"/>
        <v>1</v>
      </c>
      <c r="B27" s="317"/>
      <c r="C27" s="318" t="e">
        <f>VLOOKUP(B27,'Age Cat'!F:G,2,FALSE)</f>
        <v>#N/A</v>
      </c>
      <c r="D27" s="319" t="str">
        <f>IFERROR(VLOOKUP($B27,' road results'!$B$3:$D$22,3,FALSE),"")</f>
        <v/>
      </c>
      <c r="E27" s="319" t="str">
        <f>IFERROR(VLOOKUP($B27,' road results'!$B$26:$D$44,3,FALSE),"")</f>
        <v/>
      </c>
      <c r="F27" s="319" t="str">
        <f>IFERROR(VLOOKUP($B27,' road results'!$B$47:$D$78,3,FALSE),"")</f>
        <v/>
      </c>
      <c r="G27" s="319" t="str">
        <f>IFERROR(VLOOKUP($B27,' road results'!$B$81:$D$94,3,FALSE),"")</f>
        <v/>
      </c>
      <c r="H27" s="319" t="str">
        <f>IFERROR(VLOOKUP($B27,' road results'!$B$97:$D$122,3,FALSE),"")</f>
        <v/>
      </c>
      <c r="I27" s="319" t="str">
        <f>IFERROR(VLOOKUP($B27,' road results'!$B$124:$D$135,3,FALSE),"")</f>
        <v/>
      </c>
      <c r="J27" s="319" t="str">
        <f>IFERROR(VLOOKUP($B27,' road results'!$B$134:$D$140,3,FALSE),"")</f>
        <v/>
      </c>
      <c r="K27" s="319" t="str">
        <f>IFERROR(VLOOKUP($B27,' Marathon Results'!$D$5:$F$15,3,FALSE),"")</f>
        <v/>
      </c>
      <c r="L27" s="319" t="str">
        <f>IFERROR(VLOOKUP($B27,' Marathon Results'!$D$20:$O$34,3,FALSE),"")</f>
        <v/>
      </c>
      <c r="M27" s="319" t="str">
        <f t="shared" si="2"/>
        <v/>
      </c>
      <c r="N27" s="319">
        <f t="shared" si="3"/>
        <v>0</v>
      </c>
      <c r="O27" s="319" t="str">
        <f t="shared" si="4"/>
        <v/>
      </c>
      <c r="P27" s="131" t="str">
        <f t="shared" si="5"/>
        <v/>
      </c>
      <c r="Q27" s="131" t="str">
        <f t="shared" si="6"/>
        <v/>
      </c>
      <c r="R27" s="131" t="str">
        <f t="shared" si="7"/>
        <v/>
      </c>
      <c r="S27" s="131" t="str">
        <f t="shared" si="8"/>
        <v/>
      </c>
      <c r="T27" s="132" t="str">
        <f t="shared" si="9"/>
        <v/>
      </c>
      <c r="U27" s="113">
        <f t="shared" si="11"/>
        <v>0</v>
      </c>
      <c r="W27" s="181"/>
    </row>
    <row r="28" spans="1:23" ht="15" customHeight="1" thickBot="1">
      <c r="A28" s="321">
        <f t="shared" si="1"/>
        <v>1</v>
      </c>
      <c r="B28" s="322"/>
      <c r="C28" s="323"/>
      <c r="D28" s="324" t="str">
        <f>IFERROR(VLOOKUP($B28,' road results'!$B$3:$D$22,3,FALSE),"")</f>
        <v/>
      </c>
      <c r="E28" s="324" t="str">
        <f>IFERROR(VLOOKUP($B28,' road results'!$B$26:$D$44,3,FALSE),"")</f>
        <v/>
      </c>
      <c r="F28" s="324" t="str">
        <f>IFERROR(VLOOKUP($B28,' road results'!$B$47:$D$78,3,FALSE),"")</f>
        <v/>
      </c>
      <c r="G28" s="324" t="str">
        <f>IFERROR(VLOOKUP($B28,' road results'!$B$81:$D$94,3,FALSE),"")</f>
        <v/>
      </c>
      <c r="H28" s="324" t="str">
        <f>IFERROR(VLOOKUP($B28,' road results'!$B$97:$D$122,3,FALSE),"")</f>
        <v/>
      </c>
      <c r="I28" s="324" t="str">
        <f>IFERROR(VLOOKUP($B28,' road results'!$B$124:$D$135,3,FALSE),"")</f>
        <v/>
      </c>
      <c r="J28" s="324" t="str">
        <f>IFERROR(VLOOKUP($B28,' road results'!$B$134:$D$140,3,FALSE),"")</f>
        <v/>
      </c>
      <c r="K28" s="324" t="str">
        <f>IFERROR(VLOOKUP($B28,' Marathon Results'!$D$5:$F$15,3,FALSE),"")</f>
        <v/>
      </c>
      <c r="L28" s="324" t="str">
        <f>IFERROR(VLOOKUP($B28,' Marathon Results'!$D$20:$O$34,3,FALSE),"")</f>
        <v/>
      </c>
      <c r="M28" s="324" t="str">
        <f t="shared" si="2"/>
        <v/>
      </c>
      <c r="N28" s="324">
        <f t="shared" si="3"/>
        <v>0</v>
      </c>
      <c r="O28" s="324" t="str">
        <f t="shared" si="4"/>
        <v/>
      </c>
      <c r="P28" s="136" t="str">
        <f t="shared" si="5"/>
        <v/>
      </c>
      <c r="Q28" s="136" t="str">
        <f t="shared" si="6"/>
        <v/>
      </c>
      <c r="R28" s="136" t="str">
        <f t="shared" si="7"/>
        <v/>
      </c>
      <c r="S28" s="136" t="str">
        <f t="shared" si="8"/>
        <v/>
      </c>
      <c r="T28" s="137" t="str">
        <f t="shared" si="9"/>
        <v/>
      </c>
      <c r="U28" s="113">
        <f t="shared" si="11"/>
        <v>0</v>
      </c>
    </row>
    <row r="29" spans="1:23" ht="13.5" customHeight="1">
      <c r="A29" s="249"/>
      <c r="B29" s="127"/>
      <c r="C29" s="12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147"/>
      <c r="Q29" s="147"/>
      <c r="R29" s="147"/>
      <c r="S29" s="147"/>
      <c r="T29" s="147"/>
      <c r="U29" s="149"/>
    </row>
    <row r="30" spans="1:23" ht="29.4" customHeight="1">
      <c r="A30" s="348" t="s">
        <v>903</v>
      </c>
      <c r="B30" s="348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23" ht="99.6" customHeight="1" thickBot="1">
      <c r="A31" s="348"/>
      <c r="B31" s="348"/>
      <c r="C31" s="102"/>
      <c r="D31" s="105" t="s">
        <v>908</v>
      </c>
      <c r="E31" s="105" t="s">
        <v>100</v>
      </c>
      <c r="F31" s="105" t="s">
        <v>909</v>
      </c>
      <c r="G31" s="105" t="s">
        <v>116</v>
      </c>
      <c r="H31" s="105" t="s">
        <v>117</v>
      </c>
      <c r="I31" s="105" t="s">
        <v>119</v>
      </c>
      <c r="J31" s="105" t="s">
        <v>120</v>
      </c>
      <c r="K31" s="105" t="str">
        <f t="shared" ref="K31:L31" si="12">K2</f>
        <v xml:space="preserve">Best ½ Marathon </v>
      </c>
      <c r="L31" s="105" t="str">
        <f t="shared" si="12"/>
        <v xml:space="preserve">Best Marathon </v>
      </c>
      <c r="M31" s="103"/>
      <c r="N31" s="103"/>
      <c r="O31" s="103"/>
      <c r="W31" s="247"/>
    </row>
    <row r="32" spans="1:23" ht="13.95" customHeight="1">
      <c r="A32" s="349" t="s">
        <v>79</v>
      </c>
      <c r="B32" s="351" t="s">
        <v>78</v>
      </c>
      <c r="C32" s="106"/>
      <c r="D32" s="107">
        <v>1</v>
      </c>
      <c r="E32" s="107">
        <v>2</v>
      </c>
      <c r="F32" s="107">
        <v>3</v>
      </c>
      <c r="G32" s="107">
        <v>4</v>
      </c>
      <c r="H32" s="107">
        <v>5</v>
      </c>
      <c r="I32" s="107">
        <v>6</v>
      </c>
      <c r="J32" s="107">
        <v>7</v>
      </c>
      <c r="K32" s="107">
        <f t="shared" ref="K32:L32" si="13">K3</f>
        <v>8</v>
      </c>
      <c r="L32" s="107">
        <f t="shared" si="13"/>
        <v>9</v>
      </c>
      <c r="M32" s="353" t="s">
        <v>0</v>
      </c>
      <c r="N32" s="353" t="s">
        <v>101</v>
      </c>
      <c r="O32" s="353" t="s">
        <v>99</v>
      </c>
      <c r="P32" s="359" t="s">
        <v>124</v>
      </c>
      <c r="Q32" s="359"/>
      <c r="R32" s="359"/>
      <c r="S32" s="359"/>
      <c r="T32" s="360"/>
      <c r="U32" s="158"/>
    </row>
    <row r="33" spans="1:21" ht="13.2" customHeight="1" thickBot="1">
      <c r="A33" s="350"/>
      <c r="B33" s="352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354"/>
      <c r="N33" s="354"/>
      <c r="O33" s="354"/>
      <c r="P33" s="111">
        <f>D32</f>
        <v>1</v>
      </c>
      <c r="Q33" s="111">
        <v>2</v>
      </c>
      <c r="R33" s="111">
        <v>3</v>
      </c>
      <c r="S33" s="111">
        <v>4</v>
      </c>
      <c r="T33" s="112">
        <v>5</v>
      </c>
      <c r="U33" s="159"/>
    </row>
    <row r="34" spans="1:21" ht="16.95" customHeight="1">
      <c r="A34" s="114">
        <f t="shared" ref="A34:A49" si="14">RANK(N34,$N$34:$N$49,0)</f>
        <v>1</v>
      </c>
      <c r="B34" s="250"/>
      <c r="C34" s="116" t="e">
        <f>VLOOKUP(B34,'Age Cat'!F:G,2,FALSE)</f>
        <v>#N/A</v>
      </c>
      <c r="D34" s="117" t="str">
        <f>IFERROR(VLOOKUP($B34,' road results'!$B$3:$D$22,3,FALSE),"")</f>
        <v/>
      </c>
      <c r="E34" s="117" t="str">
        <f>IFERROR(VLOOKUP($B34,' road results'!$B$26:$D$44,3,FALSE),"")</f>
        <v/>
      </c>
      <c r="F34" s="117" t="str">
        <f>IFERROR(VLOOKUP($B34,' road results'!$B$47:$D$78,3,FALSE),"")</f>
        <v/>
      </c>
      <c r="G34" s="117" t="str">
        <f>IFERROR(VLOOKUP($B34,' road results'!$B$81:$D$94,3,FALSE),"")</f>
        <v/>
      </c>
      <c r="H34" s="117" t="str">
        <f>IFERROR(VLOOKUP($B34,' road results'!$B$97:$D$122,3,FALSE),"")</f>
        <v/>
      </c>
      <c r="I34" s="117" t="str">
        <f>IFERROR(VLOOKUP($B34,' road results'!$B$124:$D$135,3,FALSE),"")</f>
        <v/>
      </c>
      <c r="J34" s="117" t="str">
        <f>IFERROR(VLOOKUP($B34,' road results'!$B$134:$D$140,3,FALSE),"")</f>
        <v/>
      </c>
      <c r="K34" s="117" t="str">
        <f>IFERROR(VLOOKUP($B34,' Marathon Results'!$D$5:$F$15,3,FALSE),"")</f>
        <v/>
      </c>
      <c r="L34" s="117" t="str">
        <f>IFERROR(VLOOKUP($B34,' Marathon Results'!$D$20:$O$34,3,FALSE),"")</f>
        <v/>
      </c>
      <c r="M34" s="117" t="str">
        <f t="shared" ref="M34:M49" si="15">IF(SUM(D34:L34)=0,"",SUM(D34:L34))</f>
        <v/>
      </c>
      <c r="N34" s="117">
        <f t="shared" ref="N34:N49" si="16">SUM(P34:T34)</f>
        <v>0</v>
      </c>
      <c r="O34" s="117" t="str">
        <f t="shared" ref="O34:O49" si="17">IF(COUNT(D34:L34)=0,"",COUNT(D34:L34))</f>
        <v/>
      </c>
      <c r="P34" s="118" t="str">
        <f t="shared" ref="P34:P49" si="18">IFERROR(LARGE($D34:$L34,D$3),"")</f>
        <v/>
      </c>
      <c r="Q34" s="118" t="str">
        <f t="shared" ref="Q34:Q49" si="19">IFERROR(LARGE($D34:$L34,E$3),"")</f>
        <v/>
      </c>
      <c r="R34" s="118" t="str">
        <f t="shared" ref="R34:R49" si="20">IFERROR(LARGE($D34:$L34,F$3),"")</f>
        <v/>
      </c>
      <c r="S34" s="118" t="str">
        <f t="shared" ref="S34:S49" si="21">IFERROR(LARGE($D34:$L34,G$3),"")</f>
        <v/>
      </c>
      <c r="T34" s="119" t="str">
        <f t="shared" ref="T34:T49" si="22">IFERROR(LARGE($D34:$L34,H$3),"")</f>
        <v/>
      </c>
      <c r="U34" s="227">
        <f t="shared" ref="U34:U46" si="23">COUNT(P34:T34)</f>
        <v>0</v>
      </c>
    </row>
    <row r="35" spans="1:21" s="280" customFormat="1" ht="16.95" customHeight="1">
      <c r="A35" s="128">
        <f t="shared" si="14"/>
        <v>1</v>
      </c>
      <c r="B35" s="248"/>
      <c r="C35" s="129" t="e">
        <f>VLOOKUP(B35,'Age Cat'!F:G,2,FALSE)</f>
        <v>#N/A</v>
      </c>
      <c r="D35" s="130" t="str">
        <f>IFERROR(VLOOKUP($B35,' road results'!$B$3:$D$22,3,FALSE),"")</f>
        <v/>
      </c>
      <c r="E35" s="130" t="str">
        <f>IFERROR(VLOOKUP($B35,' road results'!$B$26:$D$44,3,FALSE),"")</f>
        <v/>
      </c>
      <c r="F35" s="130" t="str">
        <f>IFERROR(VLOOKUP($B35,' road results'!$B$47:$D$78,3,FALSE),"")</f>
        <v/>
      </c>
      <c r="G35" s="130" t="str">
        <f>IFERROR(VLOOKUP($B35,' road results'!$B$81:$D$94,3,FALSE),"")</f>
        <v/>
      </c>
      <c r="H35" s="130" t="str">
        <f>IFERROR(VLOOKUP($B35,' road results'!$B$97:$D$122,3,FALSE),"")</f>
        <v/>
      </c>
      <c r="I35" s="130" t="str">
        <f>IFERROR(VLOOKUP($B35,' road results'!$B$124:$D$135,3,FALSE),"")</f>
        <v/>
      </c>
      <c r="J35" s="130" t="str">
        <f>IFERROR(VLOOKUP($B35,' road results'!$B$134:$D$140,3,FALSE),"")</f>
        <v/>
      </c>
      <c r="K35" s="130" t="str">
        <f>IFERROR(VLOOKUP($B35,' Marathon Results'!$D$5:$F$15,3,FALSE),"")</f>
        <v/>
      </c>
      <c r="L35" s="130" t="str">
        <f>IFERROR(VLOOKUP($B35,' Marathon Results'!$D$20:$O$34,3,FALSE),"")</f>
        <v/>
      </c>
      <c r="M35" s="130" t="str">
        <f t="shared" si="15"/>
        <v/>
      </c>
      <c r="N35" s="130">
        <f t="shared" si="16"/>
        <v>0</v>
      </c>
      <c r="O35" s="130" t="str">
        <f t="shared" si="17"/>
        <v/>
      </c>
      <c r="P35" s="131" t="str">
        <f t="shared" si="18"/>
        <v/>
      </c>
      <c r="Q35" s="131" t="str">
        <f t="shared" si="19"/>
        <v/>
      </c>
      <c r="R35" s="131" t="str">
        <f t="shared" si="20"/>
        <v/>
      </c>
      <c r="S35" s="131" t="str">
        <f t="shared" si="21"/>
        <v/>
      </c>
      <c r="T35" s="132" t="str">
        <f t="shared" si="22"/>
        <v/>
      </c>
      <c r="U35" s="280">
        <f t="shared" si="23"/>
        <v>0</v>
      </c>
    </row>
    <row r="36" spans="1:21" s="300" customFormat="1" ht="16.95" customHeight="1">
      <c r="A36" s="128">
        <f t="shared" si="14"/>
        <v>1</v>
      </c>
      <c r="B36" s="248"/>
      <c r="C36" s="129" t="e">
        <f>VLOOKUP(B36,'Age Cat'!F:G,2,FALSE)</f>
        <v>#N/A</v>
      </c>
      <c r="D36" s="130" t="str">
        <f>IFERROR(VLOOKUP($B36,' road results'!$B$3:$D$22,3,FALSE),"")</f>
        <v/>
      </c>
      <c r="E36" s="130" t="str">
        <f>IFERROR(VLOOKUP($B36,' road results'!$B$26:$D$44,3,FALSE),"")</f>
        <v/>
      </c>
      <c r="F36" s="130" t="str">
        <f>IFERROR(VLOOKUP($B36,' road results'!$B$47:$D$78,3,FALSE),"")</f>
        <v/>
      </c>
      <c r="G36" s="130" t="str">
        <f>IFERROR(VLOOKUP($B36,' road results'!$B$81:$D$94,3,FALSE),"")</f>
        <v/>
      </c>
      <c r="H36" s="130" t="str">
        <f>IFERROR(VLOOKUP($B36,' road results'!$B$97:$D$122,3,FALSE),"")</f>
        <v/>
      </c>
      <c r="I36" s="130" t="str">
        <f>IFERROR(VLOOKUP($B36,' road results'!$B$124:$D$135,3,FALSE),"")</f>
        <v/>
      </c>
      <c r="J36" s="130" t="str">
        <f>IFERROR(VLOOKUP($B36,' road results'!$B$134:$D$140,3,FALSE),"")</f>
        <v/>
      </c>
      <c r="K36" s="130" t="str">
        <f>IFERROR(VLOOKUP($B36,' Marathon Results'!$D$5:$F$15,3,FALSE),"")</f>
        <v/>
      </c>
      <c r="L36" s="130" t="str">
        <f>IFERROR(VLOOKUP($B36,' Marathon Results'!$D$20:$O$34,3,FALSE),"")</f>
        <v/>
      </c>
      <c r="M36" s="130" t="str">
        <f t="shared" si="15"/>
        <v/>
      </c>
      <c r="N36" s="130">
        <f t="shared" si="16"/>
        <v>0</v>
      </c>
      <c r="O36" s="130" t="str">
        <f t="shared" si="17"/>
        <v/>
      </c>
      <c r="P36" s="131" t="str">
        <f t="shared" si="18"/>
        <v/>
      </c>
      <c r="Q36" s="131" t="str">
        <f t="shared" si="19"/>
        <v/>
      </c>
      <c r="R36" s="131" t="str">
        <f t="shared" si="20"/>
        <v/>
      </c>
      <c r="S36" s="131" t="str">
        <f t="shared" si="21"/>
        <v/>
      </c>
      <c r="T36" s="132" t="str">
        <f t="shared" si="22"/>
        <v/>
      </c>
      <c r="U36" s="300">
        <f t="shared" si="23"/>
        <v>0</v>
      </c>
    </row>
    <row r="37" spans="1:21" s="300" customFormat="1" ht="16.95" customHeight="1">
      <c r="A37" s="128">
        <f t="shared" si="14"/>
        <v>1</v>
      </c>
      <c r="B37" s="248"/>
      <c r="C37" s="129" t="e">
        <f>VLOOKUP(B37,'Age Cat'!F:G,2,FALSE)</f>
        <v>#N/A</v>
      </c>
      <c r="D37" s="130" t="str">
        <f>IFERROR(VLOOKUP($B37,' road results'!$B$3:$D$22,3,FALSE),"")</f>
        <v/>
      </c>
      <c r="E37" s="130" t="str">
        <f>IFERROR(VLOOKUP($B37,' road results'!$B$26:$D$44,3,FALSE),"")</f>
        <v/>
      </c>
      <c r="F37" s="130" t="str">
        <f>IFERROR(VLOOKUP($B37,' road results'!$B$47:$D$78,3,FALSE),"")</f>
        <v/>
      </c>
      <c r="G37" s="130" t="str">
        <f>IFERROR(VLOOKUP($B37,' road results'!$B$81:$D$94,3,FALSE),"")</f>
        <v/>
      </c>
      <c r="H37" s="130" t="str">
        <f>IFERROR(VLOOKUP($B37,' road results'!$B$97:$D$122,3,FALSE),"")</f>
        <v/>
      </c>
      <c r="I37" s="130" t="str">
        <f>IFERROR(VLOOKUP($B37,' road results'!$B$124:$D$135,3,FALSE),"")</f>
        <v/>
      </c>
      <c r="J37" s="130" t="str">
        <f>IFERROR(VLOOKUP($B37,' road results'!$B$134:$D$140,3,FALSE),"")</f>
        <v/>
      </c>
      <c r="K37" s="130" t="str">
        <f>IFERROR(VLOOKUP($B37,' Marathon Results'!$D$5:$F$15,3,FALSE),"")</f>
        <v/>
      </c>
      <c r="L37" s="130" t="str">
        <f>IFERROR(VLOOKUP($B37,' Marathon Results'!$D$20:$O$34,3,FALSE),"")</f>
        <v/>
      </c>
      <c r="M37" s="130" t="str">
        <f t="shared" si="15"/>
        <v/>
      </c>
      <c r="N37" s="130">
        <f t="shared" si="16"/>
        <v>0</v>
      </c>
      <c r="O37" s="130" t="str">
        <f t="shared" si="17"/>
        <v/>
      </c>
      <c r="P37" s="131" t="str">
        <f t="shared" si="18"/>
        <v/>
      </c>
      <c r="Q37" s="131" t="str">
        <f t="shared" si="19"/>
        <v/>
      </c>
      <c r="R37" s="131" t="str">
        <f t="shared" si="20"/>
        <v/>
      </c>
      <c r="S37" s="131" t="str">
        <f t="shared" si="21"/>
        <v/>
      </c>
      <c r="T37" s="132" t="str">
        <f t="shared" si="22"/>
        <v/>
      </c>
      <c r="U37" s="300">
        <f>COUNT(P37:T37)</f>
        <v>0</v>
      </c>
    </row>
    <row r="38" spans="1:21" s="300" customFormat="1" ht="16.95" customHeight="1">
      <c r="A38" s="128">
        <f t="shared" si="14"/>
        <v>1</v>
      </c>
      <c r="B38" s="248"/>
      <c r="C38" s="129" t="e">
        <f>VLOOKUP(B38,'Age Cat'!F:G,2,FALSE)</f>
        <v>#N/A</v>
      </c>
      <c r="D38" s="130" t="str">
        <f>IFERROR(VLOOKUP($B38,' road results'!$B$3:$D$22,3,FALSE),"")</f>
        <v/>
      </c>
      <c r="E38" s="130" t="str">
        <f>IFERROR(VLOOKUP($B38,' road results'!$B$26:$D$44,3,FALSE),"")</f>
        <v/>
      </c>
      <c r="F38" s="130" t="str">
        <f>IFERROR(VLOOKUP($B38,' road results'!$B$47:$D$78,3,FALSE),"")</f>
        <v/>
      </c>
      <c r="G38" s="130" t="str">
        <f>IFERROR(VLOOKUP($B38,' road results'!$B$81:$D$94,3,FALSE),"")</f>
        <v/>
      </c>
      <c r="H38" s="130" t="str">
        <f>IFERROR(VLOOKUP($B38,' road results'!$B$97:$D$122,3,FALSE),"")</f>
        <v/>
      </c>
      <c r="I38" s="130" t="str">
        <f>IFERROR(VLOOKUP($B38,' road results'!$B$124:$D$135,3,FALSE),"")</f>
        <v/>
      </c>
      <c r="J38" s="130" t="str">
        <f>IFERROR(VLOOKUP($B38,' road results'!$B$134:$D$140,3,FALSE),"")</f>
        <v/>
      </c>
      <c r="K38" s="130" t="str">
        <f>IFERROR(VLOOKUP($B38,' Marathon Results'!$D$5:$F$15,3,FALSE),"")</f>
        <v/>
      </c>
      <c r="L38" s="130" t="str">
        <f>IFERROR(VLOOKUP($B38,' Marathon Results'!$D$20:$O$34,3,FALSE),"")</f>
        <v/>
      </c>
      <c r="M38" s="130" t="str">
        <f t="shared" si="15"/>
        <v/>
      </c>
      <c r="N38" s="130">
        <f t="shared" si="16"/>
        <v>0</v>
      </c>
      <c r="O38" s="130" t="str">
        <f t="shared" si="17"/>
        <v/>
      </c>
      <c r="P38" s="131" t="str">
        <f t="shared" si="18"/>
        <v/>
      </c>
      <c r="Q38" s="131" t="str">
        <f t="shared" si="19"/>
        <v/>
      </c>
      <c r="R38" s="131" t="str">
        <f t="shared" si="20"/>
        <v/>
      </c>
      <c r="S38" s="131" t="str">
        <f t="shared" si="21"/>
        <v/>
      </c>
      <c r="T38" s="132" t="str">
        <f t="shared" si="22"/>
        <v/>
      </c>
      <c r="U38" s="300">
        <f>COUNT(P38:T38)</f>
        <v>0</v>
      </c>
    </row>
    <row r="39" spans="1:21" s="300" customFormat="1" ht="16.95" customHeight="1">
      <c r="A39" s="128">
        <f t="shared" si="14"/>
        <v>1</v>
      </c>
      <c r="B39" s="248"/>
      <c r="C39" s="129" t="e">
        <f>VLOOKUP(B39,'Age Cat'!F:G,2,FALSE)</f>
        <v>#N/A</v>
      </c>
      <c r="D39" s="130" t="str">
        <f>IFERROR(VLOOKUP($B39,' road results'!$B$3:$D$22,3,FALSE),"")</f>
        <v/>
      </c>
      <c r="E39" s="130" t="str">
        <f>IFERROR(VLOOKUP($B39,' road results'!$B$26:$D$44,3,FALSE),"")</f>
        <v/>
      </c>
      <c r="F39" s="130" t="str">
        <f>IFERROR(VLOOKUP($B39,' road results'!$B$47:$D$78,3,FALSE),"")</f>
        <v/>
      </c>
      <c r="G39" s="130" t="str">
        <f>IFERROR(VLOOKUP($B39,' road results'!$B$81:$D$94,3,FALSE),"")</f>
        <v/>
      </c>
      <c r="H39" s="130" t="str">
        <f>IFERROR(VLOOKUP($B39,' road results'!$B$97:$D$122,3,FALSE),"")</f>
        <v/>
      </c>
      <c r="I39" s="130" t="str">
        <f>IFERROR(VLOOKUP($B39,' road results'!$B$124:$D$135,3,FALSE),"")</f>
        <v/>
      </c>
      <c r="J39" s="130" t="str">
        <f>IFERROR(VLOOKUP($B39,' road results'!$B$134:$D$140,3,FALSE),"")</f>
        <v/>
      </c>
      <c r="K39" s="130" t="str">
        <f>IFERROR(VLOOKUP($B39,' Marathon Results'!$D$5:$F$15,3,FALSE),"")</f>
        <v/>
      </c>
      <c r="L39" s="130" t="str">
        <f>IFERROR(VLOOKUP($B39,' Marathon Results'!$D$20:$O$34,3,FALSE),"")</f>
        <v/>
      </c>
      <c r="M39" s="130" t="str">
        <f t="shared" si="15"/>
        <v/>
      </c>
      <c r="N39" s="130">
        <f t="shared" si="16"/>
        <v>0</v>
      </c>
      <c r="O39" s="130" t="str">
        <f t="shared" si="17"/>
        <v/>
      </c>
      <c r="P39" s="131" t="str">
        <f t="shared" si="18"/>
        <v/>
      </c>
      <c r="Q39" s="131" t="str">
        <f t="shared" si="19"/>
        <v/>
      </c>
      <c r="R39" s="131" t="str">
        <f t="shared" si="20"/>
        <v/>
      </c>
      <c r="S39" s="131" t="str">
        <f t="shared" si="21"/>
        <v/>
      </c>
      <c r="T39" s="132" t="str">
        <f t="shared" si="22"/>
        <v/>
      </c>
      <c r="U39" s="300">
        <f>COUNT(P39:T39)</f>
        <v>0</v>
      </c>
    </row>
    <row r="40" spans="1:21" s="280" customFormat="1" ht="16.95" customHeight="1">
      <c r="A40" s="128">
        <f t="shared" si="14"/>
        <v>1</v>
      </c>
      <c r="B40" s="248"/>
      <c r="C40" s="129"/>
      <c r="D40" s="130" t="str">
        <f>IFERROR(VLOOKUP($B40,' road results'!$B$3:$D$22,3,FALSE),"")</f>
        <v/>
      </c>
      <c r="E40" s="130" t="str">
        <f>IFERROR(VLOOKUP($B40,' road results'!$B$26:$D$44,3,FALSE),"")</f>
        <v/>
      </c>
      <c r="F40" s="130" t="str">
        <f>IFERROR(VLOOKUP($B40,' road results'!$B$47:$D$78,3,FALSE),"")</f>
        <v/>
      </c>
      <c r="G40" s="130" t="str">
        <f>IFERROR(VLOOKUP($B40,' road results'!$B$81:$D$94,3,FALSE),"")</f>
        <v/>
      </c>
      <c r="H40" s="130" t="str">
        <f>IFERROR(VLOOKUP($B40,' road results'!$B$97:$D$122,3,FALSE),"")</f>
        <v/>
      </c>
      <c r="I40" s="130" t="str">
        <f>IFERROR(VLOOKUP($B40,' road results'!$B$124:$D$135,3,FALSE),"")</f>
        <v/>
      </c>
      <c r="J40" s="130" t="str">
        <f>IFERROR(VLOOKUP($B40,' road results'!$B$134:$D$140,3,FALSE),"")</f>
        <v/>
      </c>
      <c r="K40" s="130" t="str">
        <f>IFERROR(VLOOKUP($B40,' Marathon Results'!$D$5:$F$15,3,FALSE),"")</f>
        <v/>
      </c>
      <c r="L40" s="130" t="str">
        <f>IFERROR(VLOOKUP($B40,' Marathon Results'!$D$20:$O$34,3,FALSE),"")</f>
        <v/>
      </c>
      <c r="M40" s="130" t="str">
        <f t="shared" si="15"/>
        <v/>
      </c>
      <c r="N40" s="130">
        <f t="shared" si="16"/>
        <v>0</v>
      </c>
      <c r="O40" s="130" t="str">
        <f t="shared" si="17"/>
        <v/>
      </c>
      <c r="P40" s="131" t="str">
        <f t="shared" si="18"/>
        <v/>
      </c>
      <c r="Q40" s="131" t="str">
        <f t="shared" si="19"/>
        <v/>
      </c>
      <c r="R40" s="131" t="str">
        <f t="shared" si="20"/>
        <v/>
      </c>
      <c r="S40" s="131" t="str">
        <f t="shared" si="21"/>
        <v/>
      </c>
      <c r="T40" s="132" t="str">
        <f t="shared" si="22"/>
        <v/>
      </c>
      <c r="U40" s="280">
        <f>COUNT(P40:T40)</f>
        <v>0</v>
      </c>
    </row>
    <row r="41" spans="1:21" s="300" customFormat="1" ht="16.95" customHeight="1">
      <c r="A41" s="128">
        <f t="shared" si="14"/>
        <v>1</v>
      </c>
      <c r="B41" s="248"/>
      <c r="C41" s="129" t="e">
        <f>VLOOKUP(B41,'Age Cat'!F:G,2,FALSE)</f>
        <v>#N/A</v>
      </c>
      <c r="D41" s="130" t="str">
        <f>IFERROR(VLOOKUP($B41,' road results'!$B$3:$D$22,3,FALSE),"")</f>
        <v/>
      </c>
      <c r="E41" s="130" t="str">
        <f>IFERROR(VLOOKUP($B41,' road results'!$B$26:$D$44,3,FALSE),"")</f>
        <v/>
      </c>
      <c r="F41" s="130" t="str">
        <f>IFERROR(VLOOKUP($B41,' road results'!$B$47:$D$78,3,FALSE),"")</f>
        <v/>
      </c>
      <c r="G41" s="130" t="str">
        <f>IFERROR(VLOOKUP($B41,' road results'!$B$81:$D$94,3,FALSE),"")</f>
        <v/>
      </c>
      <c r="H41" s="130" t="str">
        <f>IFERROR(VLOOKUP($B41,' road results'!$B$97:$D$122,3,FALSE),"")</f>
        <v/>
      </c>
      <c r="I41" s="130" t="str">
        <f>IFERROR(VLOOKUP($B41,' road results'!$B$124:$D$135,3,FALSE),"")</f>
        <v/>
      </c>
      <c r="J41" s="130" t="str">
        <f>IFERROR(VLOOKUP($B41,' road results'!$B$134:$D$140,3,FALSE),"")</f>
        <v/>
      </c>
      <c r="K41" s="130" t="str">
        <f>IFERROR(VLOOKUP($B41,' Marathon Results'!$D$5:$F$15,3,FALSE),"")</f>
        <v/>
      </c>
      <c r="L41" s="130" t="str">
        <f>IFERROR(VLOOKUP($B41,' Marathon Results'!$D$20:$O$34,3,FALSE),"")</f>
        <v/>
      </c>
      <c r="M41" s="130" t="str">
        <f t="shared" si="15"/>
        <v/>
      </c>
      <c r="N41" s="130">
        <f t="shared" si="16"/>
        <v>0</v>
      </c>
      <c r="O41" s="130" t="str">
        <f t="shared" si="17"/>
        <v/>
      </c>
      <c r="P41" s="131" t="str">
        <f t="shared" si="18"/>
        <v/>
      </c>
      <c r="Q41" s="131" t="str">
        <f t="shared" si="19"/>
        <v/>
      </c>
      <c r="R41" s="131" t="str">
        <f t="shared" si="20"/>
        <v/>
      </c>
      <c r="S41" s="131" t="str">
        <f t="shared" si="21"/>
        <v/>
      </c>
      <c r="T41" s="132" t="str">
        <f t="shared" si="22"/>
        <v/>
      </c>
      <c r="U41" s="300">
        <f>COUNT(P41:T41)</f>
        <v>0</v>
      </c>
    </row>
    <row r="42" spans="1:21" ht="16.95" customHeight="1">
      <c r="A42" s="128">
        <f t="shared" si="14"/>
        <v>1</v>
      </c>
      <c r="B42" s="248"/>
      <c r="C42" s="129" t="e">
        <f>VLOOKUP(B42,'Age Cat'!F:G,2,FALSE)</f>
        <v>#N/A</v>
      </c>
      <c r="D42" s="130" t="str">
        <f>IFERROR(VLOOKUP($B42,' road results'!$B$3:$D$22,3,FALSE),"")</f>
        <v/>
      </c>
      <c r="E42" s="130" t="str">
        <f>IFERROR(VLOOKUP($B42,' road results'!$B$26:$D$44,3,FALSE),"")</f>
        <v/>
      </c>
      <c r="F42" s="130" t="str">
        <f>IFERROR(VLOOKUP($B42,' road results'!$B$47:$D$78,3,FALSE),"")</f>
        <v/>
      </c>
      <c r="G42" s="130" t="str">
        <f>IFERROR(VLOOKUP($B42,' road results'!$B$81:$D$94,3,FALSE),"")</f>
        <v/>
      </c>
      <c r="H42" s="130" t="str">
        <f>IFERROR(VLOOKUP($B42,' road results'!$B$97:$D$122,3,FALSE),"")</f>
        <v/>
      </c>
      <c r="I42" s="130" t="str">
        <f>IFERROR(VLOOKUP($B42,' road results'!$B$124:$D$135,3,FALSE),"")</f>
        <v/>
      </c>
      <c r="J42" s="130" t="str">
        <f>IFERROR(VLOOKUP($B42,' road results'!$B$134:$D$140,3,FALSE),"")</f>
        <v/>
      </c>
      <c r="K42" s="130" t="str">
        <f>IFERROR(VLOOKUP($B42,' Marathon Results'!$D$5:$F$15,3,FALSE),"")</f>
        <v/>
      </c>
      <c r="L42" s="130" t="str">
        <f>IFERROR(VLOOKUP($B42,' Marathon Results'!$D$20:$O$34,3,FALSE),"")</f>
        <v/>
      </c>
      <c r="M42" s="130" t="str">
        <f t="shared" si="15"/>
        <v/>
      </c>
      <c r="N42" s="130">
        <f t="shared" si="16"/>
        <v>0</v>
      </c>
      <c r="O42" s="130" t="str">
        <f t="shared" si="17"/>
        <v/>
      </c>
      <c r="P42" s="131" t="str">
        <f t="shared" si="18"/>
        <v/>
      </c>
      <c r="Q42" s="131" t="str">
        <f t="shared" si="19"/>
        <v/>
      </c>
      <c r="R42" s="131" t="str">
        <f t="shared" si="20"/>
        <v/>
      </c>
      <c r="S42" s="131" t="str">
        <f t="shared" si="21"/>
        <v/>
      </c>
      <c r="T42" s="132" t="str">
        <f t="shared" si="22"/>
        <v/>
      </c>
      <c r="U42" s="187">
        <f t="shared" si="23"/>
        <v>0</v>
      </c>
    </row>
    <row r="43" spans="1:21" s="303" customFormat="1" ht="16.95" customHeight="1">
      <c r="A43" s="128">
        <f t="shared" si="14"/>
        <v>1</v>
      </c>
      <c r="B43" s="248"/>
      <c r="C43" s="129" t="e">
        <f>VLOOKUP(B43,'Age Cat'!F:G,2,FALSE)</f>
        <v>#N/A</v>
      </c>
      <c r="D43" s="130" t="str">
        <f>IFERROR(VLOOKUP($B43,' road results'!$B$3:$D$22,3,FALSE),"")</f>
        <v/>
      </c>
      <c r="E43" s="130" t="str">
        <f>IFERROR(VLOOKUP($B43,' road results'!$B$26:$D$44,3,FALSE),"")</f>
        <v/>
      </c>
      <c r="F43" s="130" t="str">
        <f>IFERROR(VLOOKUP($B43,' road results'!$B$47:$D$78,3,FALSE),"")</f>
        <v/>
      </c>
      <c r="G43" s="130" t="str">
        <f>IFERROR(VLOOKUP($B43,' road results'!$B$81:$D$94,3,FALSE),"")</f>
        <v/>
      </c>
      <c r="H43" s="130" t="str">
        <f>IFERROR(VLOOKUP($B43,' road results'!$B$97:$D$122,3,FALSE),"")</f>
        <v/>
      </c>
      <c r="I43" s="130" t="str">
        <f>IFERROR(VLOOKUP($B43,' road results'!$B$124:$D$135,3,FALSE),"")</f>
        <v/>
      </c>
      <c r="J43" s="130" t="str">
        <f>IFERROR(VLOOKUP($B43,' road results'!$B$134:$D$140,3,FALSE),"")</f>
        <v/>
      </c>
      <c r="K43" s="130" t="str">
        <f>IFERROR(VLOOKUP($B43,' Marathon Results'!$D$5:$F$15,3,FALSE),"")</f>
        <v/>
      </c>
      <c r="L43" s="130" t="str">
        <f>IFERROR(VLOOKUP($B43,' Marathon Results'!$D$20:$O$34,3,FALSE),"")</f>
        <v/>
      </c>
      <c r="M43" s="130" t="str">
        <f t="shared" si="15"/>
        <v/>
      </c>
      <c r="N43" s="130">
        <f t="shared" si="16"/>
        <v>0</v>
      </c>
      <c r="O43" s="130" t="str">
        <f t="shared" si="17"/>
        <v/>
      </c>
      <c r="P43" s="131" t="str">
        <f t="shared" si="18"/>
        <v/>
      </c>
      <c r="Q43" s="131" t="str">
        <f t="shared" si="19"/>
        <v/>
      </c>
      <c r="R43" s="131" t="str">
        <f t="shared" si="20"/>
        <v/>
      </c>
      <c r="S43" s="131" t="str">
        <f t="shared" si="21"/>
        <v/>
      </c>
      <c r="T43" s="132" t="str">
        <f t="shared" si="22"/>
        <v/>
      </c>
      <c r="U43" s="303">
        <f t="shared" si="23"/>
        <v>0</v>
      </c>
    </row>
    <row r="44" spans="1:21" s="279" customFormat="1" ht="16.95" customHeight="1">
      <c r="A44" s="128">
        <f t="shared" si="14"/>
        <v>1</v>
      </c>
      <c r="B44" s="248"/>
      <c r="C44" s="129" t="e">
        <f>VLOOKUP(B44,'Age Cat'!F:G,2,FALSE)</f>
        <v>#N/A</v>
      </c>
      <c r="D44" s="130" t="str">
        <f>IFERROR(VLOOKUP($B44,' road results'!$B$3:$D$22,3,FALSE),"")</f>
        <v/>
      </c>
      <c r="E44" s="130" t="str">
        <f>IFERROR(VLOOKUP($B44,' road results'!$B$26:$D$44,3,FALSE),"")</f>
        <v/>
      </c>
      <c r="F44" s="130" t="str">
        <f>IFERROR(VLOOKUP($B44,' road results'!$B$47:$D$78,3,FALSE),"")</f>
        <v/>
      </c>
      <c r="G44" s="130" t="str">
        <f>IFERROR(VLOOKUP($B44,' road results'!$B$81:$D$94,3,FALSE),"")</f>
        <v/>
      </c>
      <c r="H44" s="130" t="str">
        <f>IFERROR(VLOOKUP($B44,' road results'!$B$97:$D$122,3,FALSE),"")</f>
        <v/>
      </c>
      <c r="I44" s="130" t="str">
        <f>IFERROR(VLOOKUP($B44,' road results'!$B$124:$D$135,3,FALSE),"")</f>
        <v/>
      </c>
      <c r="J44" s="130" t="str">
        <f>IFERROR(VLOOKUP($B44,' road results'!$B$134:$D$140,3,FALSE),"")</f>
        <v/>
      </c>
      <c r="K44" s="130" t="str">
        <f>IFERROR(VLOOKUP($B44,' Marathon Results'!$D$5:$F$15,3,FALSE),"")</f>
        <v/>
      </c>
      <c r="L44" s="130" t="str">
        <f>IFERROR(VLOOKUP($B44,' Marathon Results'!$D$20:$O$34,3,FALSE),"")</f>
        <v/>
      </c>
      <c r="M44" s="130" t="str">
        <f t="shared" si="15"/>
        <v/>
      </c>
      <c r="N44" s="130">
        <f t="shared" si="16"/>
        <v>0</v>
      </c>
      <c r="O44" s="130" t="str">
        <f t="shared" si="17"/>
        <v/>
      </c>
      <c r="P44" s="131" t="str">
        <f t="shared" si="18"/>
        <v/>
      </c>
      <c r="Q44" s="131" t="str">
        <f t="shared" si="19"/>
        <v/>
      </c>
      <c r="R44" s="131" t="str">
        <f t="shared" si="20"/>
        <v/>
      </c>
      <c r="S44" s="131" t="str">
        <f t="shared" si="21"/>
        <v/>
      </c>
      <c r="T44" s="132" t="str">
        <f t="shared" si="22"/>
        <v/>
      </c>
      <c r="U44" s="279">
        <f>COUNT(P44:T44)</f>
        <v>0</v>
      </c>
    </row>
    <row r="45" spans="1:21" s="279" customFormat="1" ht="16.95" customHeight="1">
      <c r="A45" s="128">
        <f t="shared" si="14"/>
        <v>1</v>
      </c>
      <c r="B45" s="248"/>
      <c r="C45" s="129" t="e">
        <f>VLOOKUP(B45,'Age Cat'!F:G,2,FALSE)</f>
        <v>#N/A</v>
      </c>
      <c r="D45" s="130" t="str">
        <f>IFERROR(VLOOKUP($B45,' road results'!$B$3:$D$22,3,FALSE),"")</f>
        <v/>
      </c>
      <c r="E45" s="130" t="str">
        <f>IFERROR(VLOOKUP($B45,' road results'!$B$26:$D$44,3,FALSE),"")</f>
        <v/>
      </c>
      <c r="F45" s="130" t="str">
        <f>IFERROR(VLOOKUP($B45,' road results'!$B$47:$D$78,3,FALSE),"")</f>
        <v/>
      </c>
      <c r="G45" s="130" t="str">
        <f>IFERROR(VLOOKUP($B45,' road results'!$B$81:$D$94,3,FALSE),"")</f>
        <v/>
      </c>
      <c r="H45" s="130" t="str">
        <f>IFERROR(VLOOKUP($B45,' road results'!$B$97:$D$122,3,FALSE),"")</f>
        <v/>
      </c>
      <c r="I45" s="130" t="str">
        <f>IFERROR(VLOOKUP($B45,' road results'!$B$124:$D$135,3,FALSE),"")</f>
        <v/>
      </c>
      <c r="J45" s="130" t="str">
        <f>IFERROR(VLOOKUP($B45,' road results'!$B$134:$D$140,3,FALSE),"")</f>
        <v/>
      </c>
      <c r="K45" s="130" t="str">
        <f>IFERROR(VLOOKUP($B45,' Marathon Results'!$D$5:$F$15,3,FALSE),"")</f>
        <v/>
      </c>
      <c r="L45" s="130" t="str">
        <f>IFERROR(VLOOKUP($B45,' Marathon Results'!$D$20:$O$34,3,FALSE),"")</f>
        <v/>
      </c>
      <c r="M45" s="130" t="str">
        <f t="shared" si="15"/>
        <v/>
      </c>
      <c r="N45" s="130">
        <f t="shared" si="16"/>
        <v>0</v>
      </c>
      <c r="O45" s="130" t="str">
        <f t="shared" si="17"/>
        <v/>
      </c>
      <c r="P45" s="131" t="str">
        <f t="shared" si="18"/>
        <v/>
      </c>
      <c r="Q45" s="131" t="str">
        <f t="shared" si="19"/>
        <v/>
      </c>
      <c r="R45" s="131" t="str">
        <f t="shared" si="20"/>
        <v/>
      </c>
      <c r="S45" s="131" t="str">
        <f t="shared" si="21"/>
        <v/>
      </c>
      <c r="T45" s="132" t="str">
        <f t="shared" si="22"/>
        <v/>
      </c>
      <c r="U45" s="279">
        <f>COUNT(P45:T45)</f>
        <v>0</v>
      </c>
    </row>
    <row r="46" spans="1:21" ht="16.95" customHeight="1">
      <c r="A46" s="128">
        <f t="shared" si="14"/>
        <v>1</v>
      </c>
      <c r="B46" s="248"/>
      <c r="C46" s="129"/>
      <c r="D46" s="130" t="str">
        <f>IFERROR(VLOOKUP($B46,' road results'!$B$3:$D$22,3,FALSE),"")</f>
        <v/>
      </c>
      <c r="E46" s="130" t="str">
        <f>IFERROR(VLOOKUP($B46,' road results'!$B$26:$D$44,3,FALSE),"")</f>
        <v/>
      </c>
      <c r="F46" s="130" t="str">
        <f>IFERROR(VLOOKUP($B46,' road results'!$B$47:$D$78,3,FALSE),"")</f>
        <v/>
      </c>
      <c r="G46" s="130" t="str">
        <f>IFERROR(VLOOKUP($B46,' road results'!$B$81:$D$94,3,FALSE),"")</f>
        <v/>
      </c>
      <c r="H46" s="130" t="str">
        <f>IFERROR(VLOOKUP($B46,' road results'!$B$97:$D$122,3,FALSE),"")</f>
        <v/>
      </c>
      <c r="I46" s="130" t="str">
        <f>IFERROR(VLOOKUP($B46,' road results'!$B$124:$D$135,3,FALSE),"")</f>
        <v/>
      </c>
      <c r="J46" s="130" t="str">
        <f>IFERROR(VLOOKUP($B46,' road results'!$B$134:$D$140,3,FALSE),"")</f>
        <v/>
      </c>
      <c r="K46" s="130" t="str">
        <f>IFERROR(VLOOKUP($B46,' Marathon Results'!$D$5:$F$15,3,FALSE),"")</f>
        <v/>
      </c>
      <c r="L46" s="130" t="str">
        <f>IFERROR(VLOOKUP($B46,' Marathon Results'!$D$20:$O$34,3,FALSE),"")</f>
        <v/>
      </c>
      <c r="M46" s="130" t="str">
        <f t="shared" si="15"/>
        <v/>
      </c>
      <c r="N46" s="130">
        <f t="shared" si="16"/>
        <v>0</v>
      </c>
      <c r="O46" s="130" t="str">
        <f t="shared" si="17"/>
        <v/>
      </c>
      <c r="P46" s="131" t="str">
        <f t="shared" si="18"/>
        <v/>
      </c>
      <c r="Q46" s="131" t="str">
        <f t="shared" si="19"/>
        <v/>
      </c>
      <c r="R46" s="131" t="str">
        <f t="shared" si="20"/>
        <v/>
      </c>
      <c r="S46" s="131" t="str">
        <f t="shared" si="21"/>
        <v/>
      </c>
      <c r="T46" s="132" t="str">
        <f t="shared" si="22"/>
        <v/>
      </c>
      <c r="U46" s="187">
        <f t="shared" si="23"/>
        <v>0</v>
      </c>
    </row>
    <row r="47" spans="1:21" ht="16.95" customHeight="1">
      <c r="A47" s="128">
        <f t="shared" si="14"/>
        <v>1</v>
      </c>
      <c r="B47" s="248"/>
      <c r="C47" s="129"/>
      <c r="D47" s="130" t="str">
        <f>IFERROR(VLOOKUP($B47,' road results'!$B$3:$D$22,3,FALSE),"")</f>
        <v/>
      </c>
      <c r="E47" s="130" t="str">
        <f>IFERROR(VLOOKUP($B47,' road results'!$B$26:$D$44,3,FALSE),"")</f>
        <v/>
      </c>
      <c r="F47" s="130" t="str">
        <f>IFERROR(VLOOKUP($B47,' road results'!$B$47:$D$78,3,FALSE),"")</f>
        <v/>
      </c>
      <c r="G47" s="130" t="str">
        <f>IFERROR(VLOOKUP($B47,' road results'!$B$81:$D$94,3,FALSE),"")</f>
        <v/>
      </c>
      <c r="H47" s="130" t="str">
        <f>IFERROR(VLOOKUP($B47,' road results'!$B$97:$D$122,3,FALSE),"")</f>
        <v/>
      </c>
      <c r="I47" s="130" t="str">
        <f>IFERROR(VLOOKUP($B47,' road results'!$B$124:$D$135,3,FALSE),"")</f>
        <v/>
      </c>
      <c r="J47" s="130" t="str">
        <f>IFERROR(VLOOKUP($B47,' road results'!$B$134:$D$140,3,FALSE),"")</f>
        <v/>
      </c>
      <c r="K47" s="130" t="str">
        <f>IFERROR(VLOOKUP($B47,' Marathon Results'!$D$5:$F$15,3,FALSE),"")</f>
        <v/>
      </c>
      <c r="L47" s="130" t="str">
        <f>IFERROR(VLOOKUP($B47,' Marathon Results'!$D$20:$O$34,3,FALSE),"")</f>
        <v/>
      </c>
      <c r="M47" s="130" t="str">
        <f t="shared" si="15"/>
        <v/>
      </c>
      <c r="N47" s="130">
        <f t="shared" si="16"/>
        <v>0</v>
      </c>
      <c r="O47" s="130" t="str">
        <f t="shared" si="17"/>
        <v/>
      </c>
      <c r="P47" s="131" t="str">
        <f t="shared" si="18"/>
        <v/>
      </c>
      <c r="Q47" s="131" t="str">
        <f t="shared" si="19"/>
        <v/>
      </c>
      <c r="R47" s="131" t="str">
        <f t="shared" si="20"/>
        <v/>
      </c>
      <c r="S47" s="131" t="str">
        <f t="shared" si="21"/>
        <v/>
      </c>
      <c r="T47" s="132" t="str">
        <f t="shared" si="22"/>
        <v/>
      </c>
      <c r="U47" s="187">
        <f>COUNT(P47:T47)</f>
        <v>0</v>
      </c>
    </row>
    <row r="48" spans="1:21" ht="16.95" customHeight="1">
      <c r="A48" s="128">
        <f t="shared" si="14"/>
        <v>1</v>
      </c>
      <c r="B48" s="248"/>
      <c r="C48" s="129" t="e">
        <f>VLOOKUP(B48,'Age Cat'!F:G,2,FALSE)</f>
        <v>#N/A</v>
      </c>
      <c r="D48" s="130" t="str">
        <f>IFERROR(VLOOKUP($B48,' road results'!$B$3:$D$22,3,FALSE),"")</f>
        <v/>
      </c>
      <c r="E48" s="130" t="str">
        <f>IFERROR(VLOOKUP($B48,' road results'!$B$26:$D$44,3,FALSE),"")</f>
        <v/>
      </c>
      <c r="F48" s="130" t="str">
        <f>IFERROR(VLOOKUP($B48,' road results'!$B$47:$D$78,3,FALSE),"")</f>
        <v/>
      </c>
      <c r="G48" s="130" t="str">
        <f>IFERROR(VLOOKUP($B48,' road results'!$B$81:$D$94,3,FALSE),"")</f>
        <v/>
      </c>
      <c r="H48" s="130" t="str">
        <f>IFERROR(VLOOKUP($B48,' road results'!$B$97:$D$122,3,FALSE),"")</f>
        <v/>
      </c>
      <c r="I48" s="130" t="str">
        <f>IFERROR(VLOOKUP($B48,' road results'!$B$124:$D$135,3,FALSE),"")</f>
        <v/>
      </c>
      <c r="J48" s="130" t="str">
        <f>IFERROR(VLOOKUP($B48,' road results'!$B$134:$D$140,3,FALSE),"")</f>
        <v/>
      </c>
      <c r="K48" s="130" t="str">
        <f>IFERROR(VLOOKUP($B48,' Marathon Results'!$D$5:$F$15,3,FALSE),"")</f>
        <v/>
      </c>
      <c r="L48" s="130" t="str">
        <f>IFERROR(VLOOKUP($B48,' Marathon Results'!$D$20:$O$34,3,FALSE),"")</f>
        <v/>
      </c>
      <c r="M48" s="130" t="str">
        <f t="shared" si="15"/>
        <v/>
      </c>
      <c r="N48" s="130">
        <f t="shared" si="16"/>
        <v>0</v>
      </c>
      <c r="O48" s="130" t="str">
        <f t="shared" si="17"/>
        <v/>
      </c>
      <c r="P48" s="131" t="str">
        <f t="shared" si="18"/>
        <v/>
      </c>
      <c r="Q48" s="131" t="str">
        <f t="shared" si="19"/>
        <v/>
      </c>
      <c r="R48" s="131" t="str">
        <f t="shared" si="20"/>
        <v/>
      </c>
      <c r="S48" s="131" t="str">
        <f t="shared" si="21"/>
        <v/>
      </c>
      <c r="T48" s="132" t="str">
        <f t="shared" si="22"/>
        <v/>
      </c>
      <c r="U48" s="187">
        <f>COUNT(P48:T48)</f>
        <v>0</v>
      </c>
    </row>
    <row r="49" spans="1:21" ht="16.95" customHeight="1" thickBot="1">
      <c r="A49" s="133">
        <f t="shared" si="14"/>
        <v>1</v>
      </c>
      <c r="B49" s="251"/>
      <c r="C49" s="134" t="e">
        <f>VLOOKUP(B49,'Age Cat'!F:G,2,FALSE)</f>
        <v>#N/A</v>
      </c>
      <c r="D49" s="135" t="str">
        <f>IFERROR(VLOOKUP($B49,' road results'!$B$3:$D$22,3,FALSE),"")</f>
        <v/>
      </c>
      <c r="E49" s="135" t="str">
        <f>IFERROR(VLOOKUP($B49,' road results'!$B$26:$D$44,3,FALSE),"")</f>
        <v/>
      </c>
      <c r="F49" s="135" t="str">
        <f>IFERROR(VLOOKUP($B49,' road results'!$B$47:$D$78,3,FALSE),"")</f>
        <v/>
      </c>
      <c r="G49" s="135" t="str">
        <f>IFERROR(VLOOKUP($B49,' road results'!$B$81:$D$94,3,FALSE),"")</f>
        <v/>
      </c>
      <c r="H49" s="135" t="str">
        <f>IFERROR(VLOOKUP($B49,' road results'!$B$97:$D$122,3,FALSE),"")</f>
        <v/>
      </c>
      <c r="I49" s="135" t="str">
        <f>IFERROR(VLOOKUP($B49,' road results'!$B$124:$D$135,3,FALSE),"")</f>
        <v/>
      </c>
      <c r="J49" s="135" t="str">
        <f>IFERROR(VLOOKUP($B49,' road results'!$B$134:$D$140,3,FALSE),"")</f>
        <v/>
      </c>
      <c r="K49" s="135" t="str">
        <f>IFERROR(VLOOKUP($B49,' Marathon Results'!$D$5:$F$15,3,FALSE),"")</f>
        <v/>
      </c>
      <c r="L49" s="135" t="str">
        <f>IFERROR(VLOOKUP($B49,' Marathon Results'!$D$20:$O$34,3,FALSE),"")</f>
        <v/>
      </c>
      <c r="M49" s="135" t="str">
        <f t="shared" si="15"/>
        <v/>
      </c>
      <c r="N49" s="135">
        <f t="shared" si="16"/>
        <v>0</v>
      </c>
      <c r="O49" s="135" t="str">
        <f t="shared" si="17"/>
        <v/>
      </c>
      <c r="P49" s="136" t="str">
        <f t="shared" si="18"/>
        <v/>
      </c>
      <c r="Q49" s="136" t="str">
        <f t="shared" si="19"/>
        <v/>
      </c>
      <c r="R49" s="136" t="str">
        <f t="shared" si="20"/>
        <v/>
      </c>
      <c r="S49" s="136" t="str">
        <f t="shared" si="21"/>
        <v/>
      </c>
      <c r="T49" s="137" t="str">
        <f t="shared" si="22"/>
        <v/>
      </c>
      <c r="U49" s="187">
        <f>COUNT(P49:T49)</f>
        <v>0</v>
      </c>
    </row>
    <row r="50" spans="1:21" ht="67.95" customHeight="1">
      <c r="A50" s="249"/>
      <c r="B50" s="127"/>
      <c r="C50" s="12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147"/>
      <c r="Q50" s="147"/>
      <c r="R50" s="147"/>
      <c r="S50" s="147"/>
      <c r="T50" s="147"/>
    </row>
    <row r="51" spans="1:21" ht="13.2" customHeight="1">
      <c r="A51" s="172"/>
      <c r="B51" s="173"/>
      <c r="C51" s="173"/>
      <c r="D51" s="355"/>
      <c r="E51" s="355"/>
      <c r="F51" s="355"/>
      <c r="G51" s="355"/>
      <c r="H51" s="355"/>
      <c r="I51" s="356"/>
      <c r="J51" s="356"/>
      <c r="K51" s="356"/>
      <c r="L51" s="356"/>
      <c r="M51" s="356"/>
      <c r="N51" s="356"/>
      <c r="O51" s="356"/>
    </row>
    <row r="52" spans="1:21" ht="13.2" hidden="1" customHeight="1">
      <c r="A52" s="172">
        <v>1</v>
      </c>
      <c r="B52" s="174">
        <v>43170</v>
      </c>
      <c r="C52" s="252" t="s">
        <v>419</v>
      </c>
      <c r="D52" s="176"/>
      <c r="E52" s="176"/>
      <c r="F52" s="176"/>
      <c r="G52" s="176"/>
      <c r="H52" s="176"/>
      <c r="I52" s="176"/>
      <c r="J52" s="176"/>
      <c r="K52" s="181"/>
      <c r="L52" s="176"/>
      <c r="M52" s="187"/>
      <c r="N52" s="187"/>
      <c r="O52" s="187"/>
      <c r="S52" s="172"/>
      <c r="T52" s="172"/>
    </row>
    <row r="53" spans="1:21" ht="13.2" hidden="1" customHeight="1">
      <c r="A53" s="172">
        <v>2</v>
      </c>
      <c r="B53" s="174">
        <v>43258</v>
      </c>
      <c r="C53" s="252" t="s">
        <v>123</v>
      </c>
      <c r="D53" s="176"/>
      <c r="E53" s="176"/>
      <c r="F53" s="176"/>
      <c r="G53" s="176"/>
      <c r="H53" s="176"/>
      <c r="I53" s="176"/>
      <c r="J53" s="176"/>
      <c r="K53" s="181"/>
      <c r="L53" s="176"/>
      <c r="M53" s="187"/>
      <c r="N53" s="187"/>
      <c r="O53" s="187"/>
      <c r="S53" s="172"/>
      <c r="T53" s="172"/>
    </row>
    <row r="54" spans="1:21" ht="13.2" hidden="1" customHeight="1">
      <c r="A54" s="172">
        <v>3</v>
      </c>
      <c r="B54" s="174">
        <v>43282</v>
      </c>
      <c r="C54" s="252" t="s">
        <v>420</v>
      </c>
      <c r="D54" s="176"/>
      <c r="E54" s="176"/>
      <c r="F54" s="176"/>
      <c r="G54" s="176"/>
      <c r="H54" s="176"/>
      <c r="I54" s="176"/>
      <c r="J54" s="176"/>
      <c r="K54" s="181"/>
      <c r="L54" s="176"/>
      <c r="M54" s="187"/>
      <c r="N54" s="187"/>
      <c r="O54" s="187"/>
      <c r="S54" s="172"/>
      <c r="T54" s="172"/>
    </row>
    <row r="55" spans="1:21" ht="13.2" hidden="1" customHeight="1">
      <c r="A55" s="172">
        <v>4</v>
      </c>
      <c r="B55" s="174">
        <v>43300</v>
      </c>
      <c r="C55" s="252" t="s">
        <v>421</v>
      </c>
      <c r="D55" s="176"/>
      <c r="E55" s="176"/>
      <c r="F55" s="176"/>
      <c r="G55" s="176"/>
      <c r="H55" s="176"/>
      <c r="I55" s="176"/>
      <c r="J55" s="176"/>
      <c r="K55" s="181"/>
      <c r="L55" s="176"/>
      <c r="M55" s="187"/>
      <c r="N55" s="187"/>
      <c r="O55" s="187"/>
      <c r="S55" s="172"/>
      <c r="T55" s="172"/>
    </row>
    <row r="56" spans="1:21" ht="13.2" hidden="1" customHeight="1">
      <c r="A56" s="172">
        <v>5</v>
      </c>
      <c r="B56" s="174">
        <v>43314</v>
      </c>
      <c r="C56" s="252" t="s">
        <v>422</v>
      </c>
      <c r="D56" s="176"/>
      <c r="E56" s="176"/>
      <c r="F56" s="176"/>
      <c r="G56" s="176"/>
      <c r="H56" s="176"/>
      <c r="I56" s="176"/>
      <c r="J56" s="176"/>
      <c r="K56" s="181"/>
      <c r="L56" s="176"/>
      <c r="M56" s="187"/>
      <c r="N56" s="187"/>
      <c r="O56" s="187"/>
      <c r="S56" s="172"/>
      <c r="T56" s="172"/>
    </row>
    <row r="57" spans="1:21" ht="13.2" hidden="1" customHeight="1">
      <c r="A57" s="172">
        <v>6</v>
      </c>
      <c r="B57" s="174">
        <v>43323</v>
      </c>
      <c r="C57" s="252" t="s">
        <v>423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87"/>
      <c r="N57" s="187"/>
      <c r="O57" s="187"/>
      <c r="S57" s="172"/>
      <c r="T57" s="172"/>
    </row>
    <row r="58" spans="1:21" ht="13.2" hidden="1" customHeight="1">
      <c r="A58" s="172">
        <v>7</v>
      </c>
      <c r="B58" s="174">
        <v>43345</v>
      </c>
      <c r="C58" s="252" t="s">
        <v>424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87"/>
      <c r="N58" s="187"/>
      <c r="O58" s="187"/>
      <c r="S58" s="172"/>
      <c r="T58" s="172"/>
    </row>
    <row r="59" spans="1:21" ht="13.2" hidden="1" customHeight="1">
      <c r="A59" s="172">
        <v>8</v>
      </c>
      <c r="B59" s="174"/>
      <c r="C59" s="252" t="s">
        <v>112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87"/>
      <c r="N59" s="187"/>
      <c r="O59" s="187"/>
      <c r="S59" s="172"/>
      <c r="T59" s="172"/>
    </row>
    <row r="60" spans="1:21" ht="16.8" hidden="1">
      <c r="A60" s="172">
        <v>9</v>
      </c>
      <c r="B60" s="174"/>
      <c r="C60" s="252" t="s">
        <v>113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87"/>
      <c r="N60" s="187"/>
      <c r="O60" s="187"/>
      <c r="S60" s="172"/>
      <c r="T60" s="172"/>
    </row>
    <row r="61" spans="1:21" ht="2.4" customHeight="1">
      <c r="A61" s="172"/>
      <c r="B61" s="173"/>
      <c r="C61" s="173"/>
      <c r="D61" s="185"/>
      <c r="E61" s="185"/>
      <c r="F61" s="185"/>
      <c r="G61" s="185"/>
      <c r="H61" s="185"/>
      <c r="L61" s="237"/>
    </row>
    <row r="62" spans="1:21" ht="12.75" customHeight="1">
      <c r="A62" s="172"/>
      <c r="B62" s="357"/>
      <c r="C62" s="357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187"/>
    </row>
  </sheetData>
  <sortState xmlns:xlrd2="http://schemas.microsoft.com/office/spreadsheetml/2017/richdata2" ref="A35:T49">
    <sortCondition ref="A34:A49"/>
  </sortState>
  <mergeCells count="17">
    <mergeCell ref="D51:L51"/>
    <mergeCell ref="M51:O51"/>
    <mergeCell ref="B62:N62"/>
    <mergeCell ref="P3:T3"/>
    <mergeCell ref="A32:A33"/>
    <mergeCell ref="B32:B33"/>
    <mergeCell ref="M32:M33"/>
    <mergeCell ref="N32:N33"/>
    <mergeCell ref="O32:O33"/>
    <mergeCell ref="P32:T32"/>
    <mergeCell ref="O3:O4"/>
    <mergeCell ref="A30:B31"/>
    <mergeCell ref="A1:B2"/>
    <mergeCell ref="A3:A4"/>
    <mergeCell ref="B3:B4"/>
    <mergeCell ref="M3:M4"/>
    <mergeCell ref="N3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2" orientation="landscape" horizontalDpi="4294967293" verticalDpi="4294967293" r:id="rId1"/>
  <rowBreaks count="1" manualBreakCount="1">
    <brk id="29" max="2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C2:W41"/>
  <sheetViews>
    <sheetView showGridLines="0" topLeftCell="A5" zoomScaleNormal="100" workbookViewId="0">
      <selection activeCell="D20" sqref="D20:G29"/>
    </sheetView>
  </sheetViews>
  <sheetFormatPr defaultColWidth="8.88671875" defaultRowHeight="13.2"/>
  <cols>
    <col min="1" max="2" width="8.88671875" style="60"/>
    <col min="3" max="3" width="5.6640625" style="60" customWidth="1"/>
    <col min="4" max="4" width="18.44140625" style="60" bestFit="1" customWidth="1"/>
    <col min="5" max="5" width="2.44140625" style="60" bestFit="1" customWidth="1"/>
    <col min="6" max="6" width="5" style="60" bestFit="1" customWidth="1"/>
    <col min="7" max="7" width="7.5546875" style="60" bestFit="1" customWidth="1"/>
    <col min="8" max="8" width="8.109375" style="60" hidden="1" customWidth="1"/>
    <col min="9" max="9" width="7.33203125" style="60" hidden="1" customWidth="1"/>
    <col min="10" max="10" width="10.109375" style="60" hidden="1" customWidth="1"/>
    <col min="11" max="11" width="8.6640625" style="60" hidden="1" customWidth="1"/>
    <col min="12" max="12" width="11.44140625" style="60" hidden="1" customWidth="1"/>
    <col min="13" max="14" width="8.6640625" style="60" hidden="1" customWidth="1"/>
    <col min="15" max="15" width="10.44140625" style="60" hidden="1" customWidth="1"/>
    <col min="16" max="16" width="10" style="60" hidden="1" customWidth="1"/>
    <col min="17" max="17" width="10.109375" style="60" hidden="1" customWidth="1"/>
    <col min="18" max="18" width="6.33203125" style="60" hidden="1" customWidth="1"/>
    <col min="19" max="19" width="8.44140625" style="60" hidden="1" customWidth="1"/>
    <col min="20" max="20" width="7" style="60" hidden="1" customWidth="1"/>
    <col min="21" max="21" width="8.88671875" style="60"/>
    <col min="22" max="22" width="14.33203125" style="60" hidden="1" customWidth="1"/>
    <col min="23" max="23" width="18.5546875" style="60" hidden="1" customWidth="1"/>
    <col min="24" max="16384" width="8.88671875" style="60"/>
  </cols>
  <sheetData>
    <row r="2" spans="3:23" ht="24.6">
      <c r="D2" s="361" t="s">
        <v>388</v>
      </c>
      <c r="E2" s="361"/>
      <c r="F2" s="361"/>
      <c r="G2" s="361"/>
      <c r="H2" s="361"/>
      <c r="I2" s="95"/>
      <c r="J2" s="95"/>
      <c r="K2" s="95"/>
      <c r="L2" s="95"/>
      <c r="M2" s="95"/>
      <c r="N2" s="95"/>
    </row>
    <row r="3" spans="3:23" ht="33" customHeight="1" thickBot="1"/>
    <row r="4" spans="3:23" s="63" customFormat="1" ht="33.6" customHeight="1" thickBot="1">
      <c r="C4" s="86" t="s">
        <v>79</v>
      </c>
      <c r="D4" s="86" t="s">
        <v>78</v>
      </c>
      <c r="E4" s="87"/>
      <c r="F4" s="87" t="s">
        <v>382</v>
      </c>
      <c r="G4" s="90" t="s">
        <v>317</v>
      </c>
      <c r="H4" s="304" t="s">
        <v>377</v>
      </c>
      <c r="I4" s="87" t="s">
        <v>374</v>
      </c>
      <c r="J4" s="87" t="s">
        <v>314</v>
      </c>
      <c r="K4" s="87" t="s">
        <v>315</v>
      </c>
      <c r="L4" s="87" t="s">
        <v>316</v>
      </c>
      <c r="M4" s="87" t="s">
        <v>325</v>
      </c>
      <c r="N4" s="87" t="s">
        <v>324</v>
      </c>
      <c r="O4" s="87" t="s">
        <v>333</v>
      </c>
      <c r="P4" s="87" t="s">
        <v>355</v>
      </c>
      <c r="Q4" s="87" t="s">
        <v>362</v>
      </c>
      <c r="R4" s="87" t="s">
        <v>318</v>
      </c>
      <c r="S4" s="88" t="s">
        <v>373</v>
      </c>
      <c r="T4" s="89" t="s">
        <v>381</v>
      </c>
      <c r="V4" s="59" t="s">
        <v>383</v>
      </c>
      <c r="W4" s="59" t="s">
        <v>384</v>
      </c>
    </row>
    <row r="5" spans="3:23">
      <c r="C5" s="69" t="e">
        <f>RANK(G5,$G$5:$G$11,1)</f>
        <v>#N/A</v>
      </c>
      <c r="D5" s="69"/>
      <c r="E5" s="70"/>
      <c r="F5" s="70"/>
      <c r="G5" s="82"/>
      <c r="H5" s="67" t="e">
        <f>IF(VLOOKUP($D5,'2017 marathon table'!$I$2:$W$55,3,FALSE)=0,"",(VLOOKUP($D5,'2017 marathon table'!$I$2:$W$55,3,FALSE)))</f>
        <v>#N/A</v>
      </c>
      <c r="I5" s="67" t="e">
        <f>IF(VLOOKUP($D5,'2017 marathon table'!$I$2:$W$55,4,FALSE)=0,"",(VLOOKUP($D5,'2017 marathon table'!$I$2:$W$55,4,FALSE)))</f>
        <v>#N/A</v>
      </c>
      <c r="J5" s="67" t="e">
        <f>IF(VLOOKUP($D5,'2017 marathon table'!$I$2:$W$55,5,FALSE)=0,"",(VLOOKUP($D5,'2017 marathon table'!$I$2:$W$55,5,FALSE)))</f>
        <v>#N/A</v>
      </c>
      <c r="K5" s="67" t="e">
        <f>IF(VLOOKUP($D5,'2017 marathon table'!$I$2:$W$55,6,FALSE)=0,"",(VLOOKUP($D5,'2017 marathon table'!$I$2:$W$55,6,FALSE)))</f>
        <v>#N/A</v>
      </c>
      <c r="L5" s="67" t="e">
        <f>IF(VLOOKUP($D5,'2017 marathon table'!$I$2:$W$55,7,FALSE)=0,"",(VLOOKUP($D5,'2017 marathon table'!$I$2:$W$55,7,FALSE)))</f>
        <v>#N/A</v>
      </c>
      <c r="M5" s="67" t="e">
        <f>IF(VLOOKUP($D5,'2017 marathon table'!$I$2:$W$55,8,FALSE)=0,"",(VLOOKUP($D5,'2017 marathon table'!$I$2:$W$55,8,FALSE)))</f>
        <v>#N/A</v>
      </c>
      <c r="N5" s="67" t="e">
        <f>IF(VLOOKUP($D5,'2017 marathon table'!$I$2:$W$55,9,FALSE)=0,"",(VLOOKUP($D5,'2017 marathon table'!$I$2:$W$55,9,FALSE)))</f>
        <v>#N/A</v>
      </c>
      <c r="O5" s="67" t="e">
        <f>IF(VLOOKUP($D5,'2017 marathon table'!$I$2:$W$55,10,FALSE)=0,"",(VLOOKUP($D5,'2017 marathon table'!$I$2:$W$55,10,FALSE)))</f>
        <v>#N/A</v>
      </c>
      <c r="P5" s="67" t="e">
        <f>IF(VLOOKUP($D5,'2017 marathon table'!$I$2:$W$55,11,FALSE)=0,"",(VLOOKUP($D5,'2017 marathon table'!$I$2:$W$55,11,FALSE)))</f>
        <v>#N/A</v>
      </c>
      <c r="Q5" s="67" t="e">
        <f>IF(VLOOKUP($D5,'2017 marathon table'!$I$2:$W$55,12,FALSE)=0,"",(VLOOKUP($D5,'2017 marathon table'!$I$2:$W$55,12,FALSE)))</f>
        <v>#N/A</v>
      </c>
      <c r="R5" s="67" t="e">
        <f>IF(VLOOKUP($D5,'2017 marathon table'!$I$2:$W$55,13,FALSE)=0,"",(VLOOKUP($D5,'2017 marathon table'!$I$2:$W$55,13,FALSE)))</f>
        <v>#N/A</v>
      </c>
      <c r="S5" s="67" t="e">
        <f>IF(VLOOKUP($D5,'2017 marathon table'!$I$2:$W$55,14,FALSE)=0,"",(VLOOKUP($D5,'2017 marathon table'!$I$2:$W$55,14,FALSE)))</f>
        <v>#N/A</v>
      </c>
      <c r="T5" s="68" t="e">
        <f>IF(VLOOKUP($D5,'2017 marathon table'!$I$2:$W$55,15,FALSE)=0,"",(VLOOKUP($D5,'2017 marathon table'!$I$2:$W$55,15,FALSE)))</f>
        <v>#N/A</v>
      </c>
      <c r="V5" s="60" t="e">
        <f>VLOOKUP(D5,' Road Table'!$B$1:$B$449,1,FALSE)</f>
        <v>#N/A</v>
      </c>
      <c r="W5" s="60" t="e">
        <f>VLOOKUP(D5,'Overall Champs'!P:P,1,FALSE)</f>
        <v>#N/A</v>
      </c>
    </row>
    <row r="6" spans="3:23">
      <c r="C6" s="71" t="e">
        <f>RANK(G6,$G$5:$G$11,1)</f>
        <v>#N/A</v>
      </c>
      <c r="D6" s="75"/>
      <c r="E6" s="73"/>
      <c r="F6" s="74"/>
      <c r="G6" s="83"/>
      <c r="H6" s="81" t="e">
        <f>IF(VLOOKUP($D6,'2017 marathon table'!$I$2:$W$55,3,FALSE)=0,"",(VLOOKUP($D6,'2017 marathon table'!$I$2:$W$55,3,FALSE)))</f>
        <v>#N/A</v>
      </c>
      <c r="I6" s="64" t="e">
        <f>IF(VLOOKUP($D6,'2017 marathon table'!$I$2:$W$55,4,FALSE)=0,"",(VLOOKUP($D6,'2017 marathon table'!$I$2:$W$55,4,FALSE)))</f>
        <v>#N/A</v>
      </c>
      <c r="J6" s="65" t="e">
        <f>IF(VLOOKUP($D6,'2017 marathon table'!$I$2:$W$55,5,FALSE)=0,"",(VLOOKUP($D6,'2017 marathon table'!$I$2:$W$55,5,FALSE)))</f>
        <v>#N/A</v>
      </c>
      <c r="K6" s="65" t="e">
        <f>IF(VLOOKUP($D6,'2017 marathon table'!$I$2:$W$55,6,FALSE)=0,"",(VLOOKUP($D6,'2017 marathon table'!$I$2:$W$55,6,FALSE)))</f>
        <v>#N/A</v>
      </c>
      <c r="L6" s="65" t="e">
        <f>IF(VLOOKUP($D6,'2017 marathon table'!$I$2:$W$55,7,FALSE)=0,"",(VLOOKUP($D6,'2017 marathon table'!$I$2:$W$55,7,FALSE)))</f>
        <v>#N/A</v>
      </c>
      <c r="M6" s="65" t="e">
        <f>IF(VLOOKUP($D6,'2017 marathon table'!$I$2:$W$55,8,FALSE)=0,"",(VLOOKUP($D6,'2017 marathon table'!$I$2:$W$55,8,FALSE)))</f>
        <v>#N/A</v>
      </c>
      <c r="N6" s="65" t="e">
        <f>IF(VLOOKUP($D6,'2017 marathon table'!$I$2:$W$55,9,FALSE)=0,"",(VLOOKUP($D6,'2017 marathon table'!$I$2:$W$55,9,FALSE)))</f>
        <v>#N/A</v>
      </c>
      <c r="O6" s="65" t="e">
        <f>IF(VLOOKUP($D6,'2017 marathon table'!$I$2:$W$55,10,FALSE)=0,"",(VLOOKUP($D6,'2017 marathon table'!$I$2:$W$55,10,FALSE)))</f>
        <v>#N/A</v>
      </c>
      <c r="P6" s="65" t="e">
        <f>IF(VLOOKUP($D6,'2017 marathon table'!$I$2:$W$55,11,FALSE)=0,"",(VLOOKUP($D6,'2017 marathon table'!$I$2:$W$55,11,FALSE)))</f>
        <v>#N/A</v>
      </c>
      <c r="Q6" s="65" t="e">
        <f>IF(VLOOKUP($D6,'2017 marathon table'!$I$2:$W$55,12,FALSE)=0,"",(VLOOKUP($D6,'2017 marathon table'!$I$2:$W$55,12,FALSE)))</f>
        <v>#N/A</v>
      </c>
      <c r="R6" s="65" t="e">
        <f>IF(VLOOKUP($D6,'2017 marathon table'!$I$2:$W$55,13,FALSE)=0,"",(VLOOKUP($D6,'2017 marathon table'!$I$2:$W$55,13,FALSE)))</f>
        <v>#N/A</v>
      </c>
      <c r="S6" s="65" t="e">
        <f>IF(VLOOKUP($D6,'2017 marathon table'!$I$2:$W$55,14,FALSE)=0,"",(VLOOKUP($D6,'2017 marathon table'!$I$2:$W$55,14,FALSE)))</f>
        <v>#N/A</v>
      </c>
      <c r="T6" s="66" t="e">
        <f>IF(VLOOKUP($D6,'2017 marathon table'!$I$2:$W$55,15,FALSE)=0,"",(VLOOKUP($D6,'2017 marathon table'!$I$2:$W$55,15,FALSE)))</f>
        <v>#N/A</v>
      </c>
      <c r="V6" s="60" t="e">
        <f>VLOOKUP(D6,' Road Table'!$B$1:$B$449,1,FALSE)</f>
        <v>#N/A</v>
      </c>
      <c r="W6" s="60" t="e">
        <f>VLOOKUP(D6,'Overall Champs'!P:P,1,FALSE)</f>
        <v>#N/A</v>
      </c>
    </row>
    <row r="7" spans="3:23">
      <c r="C7" s="71" t="e">
        <f>RANK(G7,$G$5:$G$11,1)</f>
        <v>#N/A</v>
      </c>
      <c r="D7" s="75"/>
      <c r="E7" s="73"/>
      <c r="F7" s="74"/>
      <c r="G7" s="83"/>
      <c r="H7" s="81" t="e">
        <f>IF(VLOOKUP($D7,'2017 marathon table'!$I$2:$W$55,3,FALSE)=0,"",(VLOOKUP($D7,'2017 marathon table'!$I$2:$W$55,3,FALSE)))</f>
        <v>#N/A</v>
      </c>
      <c r="I7" s="64" t="e">
        <f>IF(VLOOKUP($D7,'2017 marathon table'!$I$2:$W$55,4,FALSE)=0,"",(VLOOKUP($D7,'2017 marathon table'!$I$2:$W$55,4,FALSE)))</f>
        <v>#N/A</v>
      </c>
      <c r="J7" s="65" t="e">
        <f>IF(VLOOKUP($D7,'2017 marathon table'!$I$2:$W$55,5,FALSE)=0,"",(VLOOKUP($D7,'2017 marathon table'!$I$2:$W$55,5,FALSE)))</f>
        <v>#N/A</v>
      </c>
      <c r="K7" s="65" t="e">
        <f>IF(VLOOKUP($D7,'2017 marathon table'!$I$2:$W$55,6,FALSE)=0,"",(VLOOKUP($D7,'2017 marathon table'!$I$2:$W$55,6,FALSE)))</f>
        <v>#N/A</v>
      </c>
      <c r="L7" s="65" t="e">
        <f>IF(VLOOKUP($D7,'2017 marathon table'!$I$2:$W$55,7,FALSE)=0,"",(VLOOKUP($D7,'2017 marathon table'!$I$2:$W$55,7,FALSE)))</f>
        <v>#N/A</v>
      </c>
      <c r="M7" s="65" t="e">
        <f>IF(VLOOKUP($D7,'2017 marathon table'!$I$2:$W$55,8,FALSE)=0,"",(VLOOKUP($D7,'2017 marathon table'!$I$2:$W$55,8,FALSE)))</f>
        <v>#N/A</v>
      </c>
      <c r="N7" s="65" t="e">
        <f>IF(VLOOKUP($D7,'2017 marathon table'!$I$2:$W$55,9,FALSE)=0,"",(VLOOKUP($D7,'2017 marathon table'!$I$2:$W$55,9,FALSE)))</f>
        <v>#N/A</v>
      </c>
      <c r="O7" s="65" t="e">
        <f>IF(VLOOKUP($D7,'2017 marathon table'!$I$2:$W$55,10,FALSE)=0,"",(VLOOKUP($D7,'2017 marathon table'!$I$2:$W$55,10,FALSE)))</f>
        <v>#N/A</v>
      </c>
      <c r="P7" s="65" t="e">
        <f>IF(VLOOKUP($D7,'2017 marathon table'!$I$2:$W$55,11,FALSE)=0,"",(VLOOKUP($D7,'2017 marathon table'!$I$2:$W$55,11,FALSE)))</f>
        <v>#N/A</v>
      </c>
      <c r="Q7" s="65" t="e">
        <f>IF(VLOOKUP($D7,'2017 marathon table'!$I$2:$W$55,12,FALSE)=0,"",(VLOOKUP($D7,'2017 marathon table'!$I$2:$W$55,12,FALSE)))</f>
        <v>#N/A</v>
      </c>
      <c r="R7" s="65" t="e">
        <f>IF(VLOOKUP($D7,'2017 marathon table'!$I$2:$W$55,13,FALSE)=0,"",(VLOOKUP($D7,'2017 marathon table'!$I$2:$W$55,13,FALSE)))</f>
        <v>#N/A</v>
      </c>
      <c r="S7" s="65" t="e">
        <f>IF(VLOOKUP($D7,'2017 marathon table'!$I$2:$W$55,14,FALSE)=0,"",(VLOOKUP($D7,'2017 marathon table'!$I$2:$W$55,14,FALSE)))</f>
        <v>#N/A</v>
      </c>
      <c r="T7" s="66" t="e">
        <f>IF(VLOOKUP($D7,'2017 marathon table'!$I$2:$W$55,15,FALSE)=0,"",(VLOOKUP($D7,'2017 marathon table'!$I$2:$W$55,15,FALSE)))</f>
        <v>#N/A</v>
      </c>
      <c r="V7" s="60" t="e">
        <f>VLOOKUP(D7,' Road Table'!$B$1:$B$449,1,FALSE)</f>
        <v>#N/A</v>
      </c>
      <c r="W7" s="60" t="e">
        <f>VLOOKUP(D7,'Overall Champs'!P:P,1,FALSE)</f>
        <v>#N/A</v>
      </c>
    </row>
    <row r="8" spans="3:23">
      <c r="C8" s="71" t="e">
        <f>RANK(G8,$G$5:$G$11,1)</f>
        <v>#N/A</v>
      </c>
      <c r="D8" s="75"/>
      <c r="E8" s="73"/>
      <c r="F8" s="74"/>
      <c r="G8" s="83"/>
      <c r="H8" s="81" t="e">
        <f>IF(VLOOKUP($D8,'2017 marathon table'!$I$2:$W$55,3,FALSE)=0,"",(VLOOKUP($D8,'2017 marathon table'!$I$2:$W$55,3,FALSE)))</f>
        <v>#N/A</v>
      </c>
      <c r="I8" s="64" t="e">
        <f>IF(VLOOKUP($D8,'2017 marathon table'!$I$2:$W$55,4,FALSE)=0,"",(VLOOKUP($D8,'2017 marathon table'!$I$2:$W$55,4,FALSE)))</f>
        <v>#N/A</v>
      </c>
      <c r="J8" s="65" t="e">
        <f>IF(VLOOKUP($D8,'2017 marathon table'!$I$2:$W$55,5,FALSE)=0,"",(VLOOKUP($D8,'2017 marathon table'!$I$2:$W$55,5,FALSE)))</f>
        <v>#N/A</v>
      </c>
      <c r="K8" s="65" t="e">
        <f>IF(VLOOKUP($D8,'2017 marathon table'!$I$2:$W$55,6,FALSE)=0,"",(VLOOKUP($D8,'2017 marathon table'!$I$2:$W$55,6,FALSE)))</f>
        <v>#N/A</v>
      </c>
      <c r="L8" s="65" t="e">
        <f>IF(VLOOKUP($D8,'2017 marathon table'!$I$2:$W$55,7,FALSE)=0,"",(VLOOKUP($D8,'2017 marathon table'!$I$2:$W$55,7,FALSE)))</f>
        <v>#N/A</v>
      </c>
      <c r="M8" s="64" t="e">
        <f>IF(VLOOKUP($D8,'2017 marathon table'!$I$2:$W$55,8,FALSE)=0,"",(VLOOKUP($D8,'2017 marathon table'!$I$2:$W$55,8,FALSE)))</f>
        <v>#N/A</v>
      </c>
      <c r="N8" s="65" t="e">
        <f>IF(VLOOKUP($D8,'2017 marathon table'!$I$2:$W$55,9,FALSE)=0,"",(VLOOKUP($D8,'2017 marathon table'!$I$2:$W$55,9,FALSE)))</f>
        <v>#N/A</v>
      </c>
      <c r="O8" s="65" t="e">
        <f>IF(VLOOKUP($D8,'2017 marathon table'!$I$2:$W$55,10,FALSE)=0,"",(VLOOKUP($D8,'2017 marathon table'!$I$2:$W$55,10,FALSE)))</f>
        <v>#N/A</v>
      </c>
      <c r="P8" s="65" t="e">
        <f>IF(VLOOKUP($D8,'2017 marathon table'!$I$2:$W$55,11,FALSE)=0,"",(VLOOKUP($D8,'2017 marathon table'!$I$2:$W$55,11,FALSE)))</f>
        <v>#N/A</v>
      </c>
      <c r="Q8" s="65" t="e">
        <f>IF(VLOOKUP($D8,'2017 marathon table'!$I$2:$W$55,12,FALSE)=0,"",(VLOOKUP($D8,'2017 marathon table'!$I$2:$W$55,12,FALSE)))</f>
        <v>#N/A</v>
      </c>
      <c r="R8" s="65" t="e">
        <f>IF(VLOOKUP($D8,'2017 marathon table'!$I$2:$W$55,13,FALSE)=0,"",(VLOOKUP($D8,'2017 marathon table'!$I$2:$W$55,13,FALSE)))</f>
        <v>#N/A</v>
      </c>
      <c r="S8" s="65" t="e">
        <f>IF(VLOOKUP($D8,'2017 marathon table'!$I$2:$W$55,14,FALSE)=0,"",(VLOOKUP($D8,'2017 marathon table'!$I$2:$W$55,14,FALSE)))</f>
        <v>#N/A</v>
      </c>
      <c r="T8" s="66" t="e">
        <f>IF(VLOOKUP($D8,'2017 marathon table'!$I$2:$W$55,15,FALSE)=0,"",(VLOOKUP($D8,'2017 marathon table'!$I$2:$W$55,15,FALSE)))</f>
        <v>#N/A</v>
      </c>
      <c r="V8" s="60" t="e">
        <f>VLOOKUP(D8,' Road Table'!$B$1:$B$449,1,FALSE)</f>
        <v>#N/A</v>
      </c>
      <c r="W8" s="60" t="e">
        <f>VLOOKUP(D8,'Overall Champs'!P:P,1,FALSE)</f>
        <v>#N/A</v>
      </c>
    </row>
    <row r="9" spans="3:23">
      <c r="C9" s="71" t="e">
        <f>RANK(G9,$G$5:$G$11,1)</f>
        <v>#N/A</v>
      </c>
      <c r="D9" s="72"/>
      <c r="E9" s="73"/>
      <c r="F9" s="74"/>
      <c r="G9" s="83"/>
      <c r="H9" s="81" t="e">
        <f>IF(VLOOKUP($D9,'2017 marathon table'!$I$2:$W$55,3,FALSE)=0,"",(VLOOKUP($D9,'2017 marathon table'!$I$2:$W$55,3,FALSE)))</f>
        <v>#N/A</v>
      </c>
      <c r="I9" s="64" t="e">
        <f>IF(VLOOKUP($D9,'2017 marathon table'!$I$2:$W$55,4,FALSE)=0,"",(VLOOKUP($D9,'2017 marathon table'!$I$2:$W$55,4,FALSE)))</f>
        <v>#N/A</v>
      </c>
      <c r="J9" s="65" t="e">
        <f>IF(VLOOKUP($D9,'2017 marathon table'!$I$2:$W$55,5,FALSE)=0,"",(VLOOKUP($D9,'2017 marathon table'!$I$2:$W$55,5,FALSE)))</f>
        <v>#N/A</v>
      </c>
      <c r="K9" s="65" t="e">
        <f>IF(VLOOKUP($D9,'2017 marathon table'!$I$2:$W$55,6,FALSE)=0,"",(VLOOKUP($D9,'2017 marathon table'!$I$2:$W$55,6,FALSE)))</f>
        <v>#N/A</v>
      </c>
      <c r="L9" s="65" t="e">
        <f>IF(VLOOKUP($D9,'2017 marathon table'!$I$2:$W$55,7,FALSE)=0,"",(VLOOKUP($D9,'2017 marathon table'!$I$2:$W$55,7,FALSE)))</f>
        <v>#N/A</v>
      </c>
      <c r="M9" s="65" t="e">
        <f>IF(VLOOKUP($D9,'2017 marathon table'!$I$2:$W$55,8,FALSE)=0,"",(VLOOKUP($D9,'2017 marathon table'!$I$2:$W$55,8,FALSE)))</f>
        <v>#N/A</v>
      </c>
      <c r="N9" s="65" t="e">
        <f>IF(VLOOKUP($D9,'2017 marathon table'!$I$2:$W$55,9,FALSE)=0,"",(VLOOKUP($D9,'2017 marathon table'!$I$2:$W$55,9,FALSE)))</f>
        <v>#N/A</v>
      </c>
      <c r="O9" s="65" t="e">
        <f>IF(VLOOKUP($D9,'2017 marathon table'!$I$2:$W$55,10,FALSE)=0,"",(VLOOKUP($D9,'2017 marathon table'!$I$2:$W$55,10,FALSE)))</f>
        <v>#N/A</v>
      </c>
      <c r="P9" s="65" t="e">
        <f>IF(VLOOKUP($D9,'2017 marathon table'!$I$2:$W$55,11,FALSE)=0,"",(VLOOKUP($D9,'2017 marathon table'!$I$2:$W$55,11,FALSE)))</f>
        <v>#N/A</v>
      </c>
      <c r="Q9" s="65" t="e">
        <f>IF(VLOOKUP($D9,'2017 marathon table'!$I$2:$W$55,12,FALSE)=0,"",(VLOOKUP($D9,'2017 marathon table'!$I$2:$W$55,12,FALSE)))</f>
        <v>#N/A</v>
      </c>
      <c r="R9" s="65" t="e">
        <f>IF(VLOOKUP($D9,'2017 marathon table'!$I$2:$W$55,13,FALSE)=0,"",(VLOOKUP($D9,'2017 marathon table'!$I$2:$W$55,13,FALSE)))</f>
        <v>#N/A</v>
      </c>
      <c r="S9" s="65" t="e">
        <f>IF(VLOOKUP($D9,'2017 marathon table'!$I$2:$W$55,14,FALSE)=0,"",(VLOOKUP($D9,'2017 marathon table'!$I$2:$W$55,14,FALSE)))</f>
        <v>#N/A</v>
      </c>
      <c r="T9" s="66" t="e">
        <f>IF(VLOOKUP($D9,'2017 marathon table'!$I$2:$W$55,15,FALSE)=0,"",(VLOOKUP($D9,'2017 marathon table'!$I$2:$W$55,15,FALSE)))</f>
        <v>#N/A</v>
      </c>
      <c r="V9" s="60" t="e">
        <f>VLOOKUP(D9,' Road Table'!$B$1:$B$449,1,FALSE)</f>
        <v>#N/A</v>
      </c>
      <c r="W9" s="60" t="e">
        <f>VLOOKUP(D9,'Overall Champs'!P:P,1,FALSE)</f>
        <v>#N/A</v>
      </c>
    </row>
    <row r="10" spans="3:23">
      <c r="C10" s="71">
        <v>6</v>
      </c>
      <c r="D10" s="72"/>
      <c r="E10" s="73"/>
      <c r="F10" s="74"/>
      <c r="G10" s="83"/>
      <c r="H10" s="81" t="e">
        <f>IF(VLOOKUP($D10,'2017 marathon table'!$I$2:$W$55,3,FALSE)=0,"",(VLOOKUP($D10,'2017 marathon table'!$I$2:$W$55,3,FALSE)))</f>
        <v>#N/A</v>
      </c>
      <c r="I10" s="64" t="e">
        <f>IF(VLOOKUP($D10,'2017 marathon table'!$I$2:$W$55,4,FALSE)=0,"",(VLOOKUP($D10,'2017 marathon table'!$I$2:$W$55,4,FALSE)))</f>
        <v>#N/A</v>
      </c>
      <c r="J10" s="65" t="e">
        <f>IF(VLOOKUP($D10,'2017 marathon table'!$I$2:$W$55,5,FALSE)=0,"",(VLOOKUP($D10,'2017 marathon table'!$I$2:$W$55,5,FALSE)))</f>
        <v>#N/A</v>
      </c>
      <c r="K10" s="65" t="e">
        <f>IF(VLOOKUP($D10,'2017 marathon table'!$I$2:$W$55,6,FALSE)=0,"",(VLOOKUP($D10,'2017 marathon table'!$I$2:$W$55,6,FALSE)))</f>
        <v>#N/A</v>
      </c>
      <c r="L10" s="65" t="e">
        <f>IF(VLOOKUP($D10,'2017 marathon table'!$I$2:$W$55,7,FALSE)=0,"",(VLOOKUP($D10,'2017 marathon table'!$I$2:$W$55,7,FALSE)))</f>
        <v>#N/A</v>
      </c>
      <c r="M10" s="65" t="e">
        <f>IF(VLOOKUP($D10,'2017 marathon table'!$I$2:$W$55,8,FALSE)=0,"",(VLOOKUP($D10,'2017 marathon table'!$I$2:$W$55,8,FALSE)))</f>
        <v>#N/A</v>
      </c>
      <c r="N10" s="65" t="e">
        <f>IF(VLOOKUP($D10,'2017 marathon table'!$I$2:$W$55,9,FALSE)=0,"",(VLOOKUP($D10,'2017 marathon table'!$I$2:$W$55,9,FALSE)))</f>
        <v>#N/A</v>
      </c>
      <c r="O10" s="65" t="e">
        <f>IF(VLOOKUP($D10,'2017 marathon table'!$I$2:$W$55,10,FALSE)=0,"",(VLOOKUP($D10,'2017 marathon table'!$I$2:$W$55,10,FALSE)))</f>
        <v>#N/A</v>
      </c>
      <c r="P10" s="65" t="e">
        <f>IF(VLOOKUP($D10,'2017 marathon table'!$I$2:$W$55,11,FALSE)=0,"",(VLOOKUP($D10,'2017 marathon table'!$I$2:$W$55,11,FALSE)))</f>
        <v>#N/A</v>
      </c>
      <c r="Q10" s="65" t="e">
        <f>IF(VLOOKUP($D10,'2017 marathon table'!$I$2:$W$55,12,FALSE)=0,"",(VLOOKUP($D10,'2017 marathon table'!$I$2:$W$55,12,FALSE)))</f>
        <v>#N/A</v>
      </c>
      <c r="R10" s="65" t="e">
        <f>IF(VLOOKUP($D10,'2017 marathon table'!$I$2:$W$55,13,FALSE)=0,"",(VLOOKUP($D10,'2017 marathon table'!$I$2:$W$55,13,FALSE)))</f>
        <v>#N/A</v>
      </c>
      <c r="S10" s="65" t="e">
        <f>IF(VLOOKUP($D10,'2017 marathon table'!$I$2:$W$55,14,FALSE)=0,"",(VLOOKUP($D10,'2017 marathon table'!$I$2:$W$55,14,FALSE)))</f>
        <v>#N/A</v>
      </c>
      <c r="T10" s="66" t="e">
        <f>IF(VLOOKUP($D10,'2017 marathon table'!$I$2:$W$55,15,FALSE)=0,"",(VLOOKUP($D10,'2017 marathon table'!$I$2:$W$55,15,FALSE)))</f>
        <v>#N/A</v>
      </c>
      <c r="V10" s="60" t="e">
        <f>VLOOKUP(D10,' Road Table'!$B$1:$B$449,1,FALSE)</f>
        <v>#N/A</v>
      </c>
      <c r="W10" s="60" t="e">
        <f>VLOOKUP(D10,'Overall Champs'!P:P,1,FALSE)</f>
        <v>#N/A</v>
      </c>
    </row>
    <row r="11" spans="3:23" ht="13.8" thickBot="1">
      <c r="C11" s="76" t="e">
        <f>RANK(G11,$G$5:$G$11,1)</f>
        <v>#N/A</v>
      </c>
      <c r="D11" s="78"/>
      <c r="E11" s="77"/>
      <c r="F11" s="79"/>
      <c r="G11" s="84"/>
      <c r="H11" s="80" t="e">
        <f>IF(VLOOKUP($D11,'2017 marathon table'!$I$2:$W$55,3,FALSE)=0,"",(VLOOKUP($D11,'2017 marathon table'!$I$2:$W$55,3,FALSE)))</f>
        <v>#N/A</v>
      </c>
      <c r="I11" s="65" t="e">
        <f>IF(VLOOKUP($D11,'2017 marathon table'!$I$2:$W$55,4,FALSE)=0,"",(VLOOKUP($D11,'2017 marathon table'!$I$2:$W$55,4,FALSE)))</f>
        <v>#N/A</v>
      </c>
      <c r="J11" s="65" t="e">
        <f>IF(VLOOKUP($D11,'2017 marathon table'!$I$2:$W$55,5,FALSE)=0,"",(VLOOKUP($D11,'2017 marathon table'!$I$2:$W$55,5,FALSE)))</f>
        <v>#N/A</v>
      </c>
      <c r="K11" s="65" t="e">
        <f>IF(VLOOKUP($D11,'2017 marathon table'!$I$2:$W$55,6,FALSE)=0,"",(VLOOKUP($D11,'2017 marathon table'!$I$2:$W$55,6,FALSE)))</f>
        <v>#N/A</v>
      </c>
      <c r="L11" s="65" t="e">
        <f>IF(VLOOKUP($D11,'2017 marathon table'!$I$2:$W$55,7,FALSE)=0,"",(VLOOKUP($D11,'2017 marathon table'!$I$2:$W$55,7,FALSE)))</f>
        <v>#N/A</v>
      </c>
      <c r="M11" s="65" t="e">
        <f>IF(VLOOKUP($D11,'2017 marathon table'!$I$2:$W$55,8,FALSE)=0,"",(VLOOKUP($D11,'2017 marathon table'!$I$2:$W$55,8,FALSE)))</f>
        <v>#N/A</v>
      </c>
      <c r="N11" s="65" t="e">
        <f>IF(VLOOKUP($D11,'2017 marathon table'!$I$2:$W$55,9,FALSE)=0,"",(VLOOKUP($D11,'2017 marathon table'!$I$2:$W$55,9,FALSE)))</f>
        <v>#N/A</v>
      </c>
      <c r="O11" s="65" t="e">
        <f>IF(VLOOKUP($D11,'2017 marathon table'!$I$2:$W$55,10,FALSE)=0,"",(VLOOKUP($D11,'2017 marathon table'!$I$2:$W$55,10,FALSE)))</f>
        <v>#N/A</v>
      </c>
      <c r="P11" s="65" t="e">
        <f>IF(VLOOKUP($D11,'2017 marathon table'!$I$2:$W$55,11,FALSE)=0,"",(VLOOKUP($D11,'2017 marathon table'!$I$2:$W$55,11,FALSE)))</f>
        <v>#N/A</v>
      </c>
      <c r="Q11" s="65" t="e">
        <f>IF(VLOOKUP($D11,'2017 marathon table'!$I$2:$W$55,12,FALSE)=0,"",(VLOOKUP($D11,'2017 marathon table'!$I$2:$W$55,12,FALSE)))</f>
        <v>#N/A</v>
      </c>
      <c r="R11" s="65" t="e">
        <f>IF(VLOOKUP($D11,'2017 marathon table'!$I$2:$W$55,13,FALSE)=0,"",(VLOOKUP($D11,'2017 marathon table'!$I$2:$W$55,13,FALSE)))</f>
        <v>#N/A</v>
      </c>
      <c r="S11" s="65" t="e">
        <f>IF(VLOOKUP($D11,'2017 marathon table'!$I$2:$W$55,14,FALSE)=0,"",(VLOOKUP($D11,'2017 marathon table'!$I$2:$W$55,14,FALSE)))</f>
        <v>#N/A</v>
      </c>
      <c r="T11" s="66" t="e">
        <f>IF(VLOOKUP($D11,'2017 marathon table'!$I$2:$W$55,15,FALSE)=0,"",(VLOOKUP($D11,'2017 marathon table'!$I$2:$W$55,15,FALSE)))</f>
        <v>#N/A</v>
      </c>
      <c r="V11" s="60" t="e">
        <f>VLOOKUP(D11,' Road Table'!$B$1:$B$449,1,FALSE)</f>
        <v>#N/A</v>
      </c>
      <c r="W11" s="60" t="e">
        <f>VLOOKUP(D11,'Overall Champs'!P:P,1,FALSE)</f>
        <v>#N/A</v>
      </c>
    </row>
    <row r="12" spans="3:23">
      <c r="C12" s="71" t="e">
        <f>RANK(G12,$G$12:$G$15,1)</f>
        <v>#N/A</v>
      </c>
      <c r="D12" s="71"/>
      <c r="E12" s="74"/>
      <c r="F12" s="74"/>
      <c r="G12" s="85"/>
      <c r="H12" s="80" t="e">
        <f>IF(VLOOKUP($D12,'2017 marathon table'!$I$2:$W$55,3,FALSE)=0,"",(VLOOKUP($D12,'2017 marathon table'!$I$2:$W$55,3,FALSE)))</f>
        <v>#N/A</v>
      </c>
      <c r="I12" s="65" t="e">
        <f>IF(VLOOKUP($D12,'2017 marathon table'!$I$2:$W$55,4,FALSE)=0,"",(VLOOKUP($D12,'2017 marathon table'!$I$2:$W$55,4,FALSE)))</f>
        <v>#N/A</v>
      </c>
      <c r="J12" s="65" t="e">
        <f>IF(VLOOKUP($D12,'2017 marathon table'!$I$2:$W$55,5,FALSE)=0,"",(VLOOKUP($D12,'2017 marathon table'!$I$2:$W$55,5,FALSE)))</f>
        <v>#N/A</v>
      </c>
      <c r="K12" s="65" t="e">
        <f>IF(VLOOKUP($D12,'2017 marathon table'!$I$2:$W$55,6,FALSE)=0,"",(VLOOKUP($D12,'2017 marathon table'!$I$2:$W$55,6,FALSE)))</f>
        <v>#N/A</v>
      </c>
      <c r="L12" s="65" t="e">
        <f>IF(VLOOKUP($D12,'2017 marathon table'!$I$2:$W$55,7,FALSE)=0,"",(VLOOKUP($D12,'2017 marathon table'!$I$2:$W$55,7,FALSE)))</f>
        <v>#N/A</v>
      </c>
      <c r="M12" s="65" t="e">
        <f>IF(VLOOKUP($D12,'2017 marathon table'!$I$2:$W$55,8,FALSE)=0,"",(VLOOKUP($D12,'2017 marathon table'!$I$2:$W$55,8,FALSE)))</f>
        <v>#N/A</v>
      </c>
      <c r="N12" s="65" t="e">
        <f>IF(VLOOKUP($D12,'2017 marathon table'!$I$2:$W$55,9,FALSE)=0,"",(VLOOKUP($D12,'2017 marathon table'!$I$2:$W$55,9,FALSE)))</f>
        <v>#N/A</v>
      </c>
      <c r="O12" s="65" t="e">
        <f>IF(VLOOKUP($D12,'2017 marathon table'!$I$2:$W$55,10,FALSE)=0,"",(VLOOKUP($D12,'2017 marathon table'!$I$2:$W$55,10,FALSE)))</f>
        <v>#N/A</v>
      </c>
      <c r="P12" s="65" t="e">
        <f>IF(VLOOKUP($D12,'2017 marathon table'!$I$2:$W$55,11,FALSE)=0,"",(VLOOKUP($D12,'2017 marathon table'!$I$2:$W$55,11,FALSE)))</f>
        <v>#N/A</v>
      </c>
      <c r="Q12" s="65" t="e">
        <f>IF(VLOOKUP($D12,'2017 marathon table'!$I$2:$W$55,12,FALSE)=0,"",(VLOOKUP($D12,'2017 marathon table'!$I$2:$W$55,12,FALSE)))</f>
        <v>#N/A</v>
      </c>
      <c r="R12" s="65" t="e">
        <f>IF(VLOOKUP($D12,'2017 marathon table'!$I$2:$W$55,13,FALSE)=0,"",(VLOOKUP($D12,'2017 marathon table'!$I$2:$W$55,13,FALSE)))</f>
        <v>#N/A</v>
      </c>
      <c r="S12" s="65" t="e">
        <f>IF(VLOOKUP($D12,'2017 marathon table'!$I$2:$W$55,14,FALSE)=0,"",(VLOOKUP($D12,'2017 marathon table'!$I$2:$W$55,14,FALSE)))</f>
        <v>#N/A</v>
      </c>
      <c r="T12" s="66" t="e">
        <f>IF(VLOOKUP($D12,'2017 marathon table'!$I$2:$W$55,15,FALSE)=0,"",(VLOOKUP($D12,'2017 marathon table'!$I$2:$W$55,15,FALSE)))</f>
        <v>#N/A</v>
      </c>
      <c r="V12" s="60" t="e">
        <f>VLOOKUP(D12,' Road Table'!$B$1:$B$449,1,FALSE)</f>
        <v>#N/A</v>
      </c>
      <c r="W12" s="60" t="e">
        <f>VLOOKUP(D12,'Overall Champs'!P:P,1,FALSE)</f>
        <v>#N/A</v>
      </c>
    </row>
    <row r="13" spans="3:23">
      <c r="C13" s="71" t="e">
        <f>RANK(G13,$G$12:$G$15,1)</f>
        <v>#N/A</v>
      </c>
      <c r="D13" s="72"/>
      <c r="E13" s="73"/>
      <c r="F13" s="74"/>
      <c r="G13" s="83"/>
      <c r="H13" s="81" t="e">
        <f>IF(VLOOKUP($D13,'2017 marathon table'!$I$2:$W$55,3,FALSE)=0,"",(VLOOKUP($D13,'2017 marathon table'!$I$2:$W$55,3,FALSE)))</f>
        <v>#N/A</v>
      </c>
      <c r="I13" s="64" t="e">
        <f>IF(VLOOKUP($D13,'2017 marathon table'!$I$2:$W$55,4,FALSE)=0,"",(VLOOKUP($D13,'2017 marathon table'!$I$2:$W$55,4,FALSE)))</f>
        <v>#N/A</v>
      </c>
      <c r="J13" s="65" t="e">
        <f>IF(VLOOKUP($D13,'2017 marathon table'!$I$2:$W$55,5,FALSE)=0,"",(VLOOKUP($D13,'2017 marathon table'!$I$2:$W$55,5,FALSE)))</f>
        <v>#N/A</v>
      </c>
      <c r="K13" s="65" t="e">
        <f>IF(VLOOKUP($D13,'2017 marathon table'!$I$2:$W$55,6,FALSE)=0,"",(VLOOKUP($D13,'2017 marathon table'!$I$2:$W$55,6,FALSE)))</f>
        <v>#N/A</v>
      </c>
      <c r="L13" s="65" t="e">
        <f>IF(VLOOKUP($D13,'2017 marathon table'!$I$2:$W$55,7,FALSE)=0,"",(VLOOKUP($D13,'2017 marathon table'!$I$2:$W$55,7,FALSE)))</f>
        <v>#N/A</v>
      </c>
      <c r="M13" s="65" t="e">
        <f>IF(VLOOKUP($D13,'2017 marathon table'!$I$2:$W$55,8,FALSE)=0,"",(VLOOKUP($D13,'2017 marathon table'!$I$2:$W$55,8,FALSE)))</f>
        <v>#N/A</v>
      </c>
      <c r="N13" s="65" t="e">
        <f>IF(VLOOKUP($D13,'2017 marathon table'!$I$2:$W$55,9,FALSE)=0,"",(VLOOKUP($D13,'2017 marathon table'!$I$2:$W$55,9,FALSE)))</f>
        <v>#N/A</v>
      </c>
      <c r="O13" s="65" t="e">
        <f>IF(VLOOKUP($D13,'2017 marathon table'!$I$2:$W$55,10,FALSE)=0,"",(VLOOKUP($D13,'2017 marathon table'!$I$2:$W$55,10,FALSE)))</f>
        <v>#N/A</v>
      </c>
      <c r="P13" s="65" t="e">
        <f>IF(VLOOKUP($D13,'2017 marathon table'!$I$2:$W$55,11,FALSE)=0,"",(VLOOKUP($D13,'2017 marathon table'!$I$2:$W$55,11,FALSE)))</f>
        <v>#N/A</v>
      </c>
      <c r="Q13" s="65" t="e">
        <f>IF(VLOOKUP($D13,'2017 marathon table'!$I$2:$W$55,12,FALSE)=0,"",(VLOOKUP($D13,'2017 marathon table'!$I$2:$W$55,12,FALSE)))</f>
        <v>#N/A</v>
      </c>
      <c r="R13" s="65" t="e">
        <f>IF(VLOOKUP($D13,'2017 marathon table'!$I$2:$W$55,13,FALSE)=0,"",(VLOOKUP($D13,'2017 marathon table'!$I$2:$W$55,13,FALSE)))</f>
        <v>#N/A</v>
      </c>
      <c r="S13" s="65" t="e">
        <f>IF(VLOOKUP($D13,'2017 marathon table'!$I$2:$W$55,14,FALSE)=0,"",(VLOOKUP($D13,'2017 marathon table'!$I$2:$W$55,14,FALSE)))</f>
        <v>#N/A</v>
      </c>
      <c r="T13" s="66" t="e">
        <f>IF(VLOOKUP($D13,'2017 marathon table'!$I$2:$W$55,15,FALSE)=0,"",(VLOOKUP($D13,'2017 marathon table'!$I$2:$W$55,15,FALSE)))</f>
        <v>#N/A</v>
      </c>
      <c r="V13" s="60" t="e">
        <f>VLOOKUP(D13,' Road Table'!$B$1:$B$449,1,FALSE)</f>
        <v>#N/A</v>
      </c>
      <c r="W13" s="60" t="e">
        <f>VLOOKUP(D13,'Overall Champs'!P:P,1,FALSE)</f>
        <v>#N/A</v>
      </c>
    </row>
    <row r="14" spans="3:23">
      <c r="C14" s="71" t="e">
        <f>RANK(G14,$G$12:$G$15,1)</f>
        <v>#N/A</v>
      </c>
      <c r="D14" s="72"/>
      <c r="E14" s="73"/>
      <c r="F14" s="74"/>
      <c r="G14" s="83"/>
      <c r="H14" s="80" t="e">
        <f>IF(VLOOKUP($D14,'2017 marathon table'!$I$2:$W$55,3,FALSE)=0,"",(VLOOKUP($D14,'2017 marathon table'!$I$2:$W$55,3,FALSE)))</f>
        <v>#N/A</v>
      </c>
      <c r="I14" s="65" t="e">
        <f>IF(VLOOKUP($D14,'2017 marathon table'!$I$2:$W$55,4,FALSE)=0,"",(VLOOKUP($D14,'2017 marathon table'!$I$2:$W$55,4,FALSE)))</f>
        <v>#N/A</v>
      </c>
      <c r="J14" s="65" t="e">
        <f>IF(VLOOKUP($D14,'2017 marathon table'!$I$2:$W$55,5,FALSE)=0,"",(VLOOKUP($D14,'2017 marathon table'!$I$2:$W$55,5,FALSE)))</f>
        <v>#N/A</v>
      </c>
      <c r="K14" s="65" t="e">
        <f>IF(VLOOKUP($D14,'2017 marathon table'!$I$2:$W$55,6,FALSE)=0,"",(VLOOKUP($D14,'2017 marathon table'!$I$2:$W$55,6,FALSE)))</f>
        <v>#N/A</v>
      </c>
      <c r="L14" s="65" t="e">
        <f>IF(VLOOKUP($D14,'2017 marathon table'!$I$2:$W$55,7,FALSE)=0,"",(VLOOKUP($D14,'2017 marathon table'!$I$2:$W$55,7,FALSE)))</f>
        <v>#N/A</v>
      </c>
      <c r="M14" s="65" t="e">
        <f>IF(VLOOKUP($D14,'2017 marathon table'!$I$2:$W$55,8,FALSE)=0,"",(VLOOKUP($D14,'2017 marathon table'!$I$2:$W$55,8,FALSE)))</f>
        <v>#N/A</v>
      </c>
      <c r="N14" s="65" t="e">
        <f>IF(VLOOKUP($D14,'2017 marathon table'!$I$2:$W$55,9,FALSE)=0,"",(VLOOKUP($D14,'2017 marathon table'!$I$2:$W$55,9,FALSE)))</f>
        <v>#N/A</v>
      </c>
      <c r="O14" s="65" t="e">
        <f>IF(VLOOKUP($D14,'2017 marathon table'!$I$2:$W$55,10,FALSE)=0,"",(VLOOKUP($D14,'2017 marathon table'!$I$2:$W$55,10,FALSE)))</f>
        <v>#N/A</v>
      </c>
      <c r="P14" s="65" t="e">
        <f>IF(VLOOKUP($D14,'2017 marathon table'!$I$2:$W$55,11,FALSE)=0,"",(VLOOKUP($D14,'2017 marathon table'!$I$2:$W$55,11,FALSE)))</f>
        <v>#N/A</v>
      </c>
      <c r="Q14" s="65" t="e">
        <f>IF(VLOOKUP($D14,'2017 marathon table'!$I$2:$W$55,12,FALSE)=0,"",(VLOOKUP($D14,'2017 marathon table'!$I$2:$W$55,12,FALSE)))</f>
        <v>#N/A</v>
      </c>
      <c r="R14" s="65" t="e">
        <f>IF(VLOOKUP($D14,'2017 marathon table'!$I$2:$W$55,13,FALSE)=0,"",(VLOOKUP($D14,'2017 marathon table'!$I$2:$W$55,13,FALSE)))</f>
        <v>#N/A</v>
      </c>
      <c r="S14" s="65" t="e">
        <f>IF(VLOOKUP($D14,'2017 marathon table'!$I$2:$W$55,14,FALSE)=0,"",(VLOOKUP($D14,'2017 marathon table'!$I$2:$W$55,14,FALSE)))</f>
        <v>#N/A</v>
      </c>
      <c r="T14" s="66" t="e">
        <f>IF(VLOOKUP($D14,'2017 marathon table'!$I$2:$W$55,15,FALSE)=0,"",(VLOOKUP($D14,'2017 marathon table'!$I$2:$W$55,15,FALSE)))</f>
        <v>#N/A</v>
      </c>
      <c r="V14" s="60" t="e">
        <f>VLOOKUP(D14,' Road Table'!$B$1:$B$449,1,FALSE)</f>
        <v>#N/A</v>
      </c>
      <c r="W14" s="60" t="e">
        <f>VLOOKUP(D14,'Overall Champs'!P:P,1,FALSE)</f>
        <v>#N/A</v>
      </c>
    </row>
    <row r="15" spans="3:23" ht="13.8" thickBot="1">
      <c r="C15" s="76" t="e">
        <f>RANK(G15,$G$12:$G$15,1)</f>
        <v>#N/A</v>
      </c>
      <c r="D15" s="78"/>
      <c r="E15" s="77"/>
      <c r="F15" s="79"/>
      <c r="G15" s="84"/>
      <c r="H15" s="80" t="e">
        <f>IF(VLOOKUP($D15,'2017 marathon table'!$I$2:$W$55,3,FALSE)=0,"",(VLOOKUP($D15,'2017 marathon table'!$I$2:$W$55,3,FALSE)))</f>
        <v>#N/A</v>
      </c>
      <c r="I15" s="65" t="e">
        <f>IF(VLOOKUP($D15,'2017 marathon table'!$I$2:$W$55,4,FALSE)=0,"",(VLOOKUP($D15,'2017 marathon table'!$I$2:$W$55,4,FALSE)))</f>
        <v>#N/A</v>
      </c>
      <c r="J15" s="65" t="e">
        <f>IF(VLOOKUP($D15,'2017 marathon table'!$I$2:$W$55,5,FALSE)=0,"",(VLOOKUP($D15,'2017 marathon table'!$I$2:$W$55,5,FALSE)))</f>
        <v>#N/A</v>
      </c>
      <c r="K15" s="65" t="e">
        <f>IF(VLOOKUP($D15,'2017 marathon table'!$I$2:$W$55,6,FALSE)=0,"",(VLOOKUP($D15,'2017 marathon table'!$I$2:$W$55,6,FALSE)))</f>
        <v>#N/A</v>
      </c>
      <c r="L15" s="65" t="e">
        <f>IF(VLOOKUP($D15,'2017 marathon table'!$I$2:$W$55,7,FALSE)=0,"",(VLOOKUP($D15,'2017 marathon table'!$I$2:$W$55,7,FALSE)))</f>
        <v>#N/A</v>
      </c>
      <c r="M15" s="65" t="e">
        <f>IF(VLOOKUP($D15,'2017 marathon table'!$I$2:$W$55,8,FALSE)=0,"",(VLOOKUP($D15,'2017 marathon table'!$I$2:$W$55,8,FALSE)))</f>
        <v>#N/A</v>
      </c>
      <c r="N15" s="65" t="e">
        <f>IF(VLOOKUP($D15,'2017 marathon table'!$I$2:$W$55,9,FALSE)=0,"",(VLOOKUP($D15,'2017 marathon table'!$I$2:$W$55,9,FALSE)))</f>
        <v>#N/A</v>
      </c>
      <c r="O15" s="65" t="e">
        <f>IF(VLOOKUP($D15,'2017 marathon table'!$I$2:$W$55,10,FALSE)=0,"",(VLOOKUP($D15,'2017 marathon table'!$I$2:$W$55,10,FALSE)))</f>
        <v>#N/A</v>
      </c>
      <c r="P15" s="65" t="e">
        <f>IF(VLOOKUP($D15,'2017 marathon table'!$I$2:$W$55,11,FALSE)=0,"",(VLOOKUP($D15,'2017 marathon table'!$I$2:$W$55,11,FALSE)))</f>
        <v>#N/A</v>
      </c>
      <c r="Q15" s="65" t="e">
        <f>IF(VLOOKUP($D15,'2017 marathon table'!$I$2:$W$55,12,FALSE)=0,"",(VLOOKUP($D15,'2017 marathon table'!$I$2:$W$55,12,FALSE)))</f>
        <v>#N/A</v>
      </c>
      <c r="R15" s="65" t="e">
        <f>IF(VLOOKUP($D15,'2017 marathon table'!$I$2:$W$55,13,FALSE)=0,"",(VLOOKUP($D15,'2017 marathon table'!$I$2:$W$55,13,FALSE)))</f>
        <v>#N/A</v>
      </c>
      <c r="S15" s="65" t="e">
        <f>IF(VLOOKUP($D15,'2017 marathon table'!$I$2:$W$55,14,FALSE)=0,"",(VLOOKUP($D15,'2017 marathon table'!$I$2:$W$55,14,FALSE)))</f>
        <v>#N/A</v>
      </c>
      <c r="T15" s="66" t="e">
        <f>IF(VLOOKUP($D15,'2017 marathon table'!$I$2:$W$55,15,FALSE)=0,"",(VLOOKUP($D15,'2017 marathon table'!$I$2:$W$55,15,FALSE)))</f>
        <v>#N/A</v>
      </c>
      <c r="V15" s="60" t="e">
        <f>VLOOKUP(D15,' Road Table'!$B$1:$B$449,1,FALSE)</f>
        <v>#N/A</v>
      </c>
      <c r="W15" s="60" t="e">
        <f>VLOOKUP(D15,'Overall Champs'!P:P,1,FALSE)</f>
        <v>#N/A</v>
      </c>
    </row>
    <row r="16" spans="3:23"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3:23" ht="26.4" customHeight="1">
      <c r="D17" s="95" t="s">
        <v>387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3:23" ht="13.8" thickBot="1"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3:23" ht="27" thickBot="1">
      <c r="C19" s="86" t="s">
        <v>79</v>
      </c>
      <c r="D19" s="86" t="s">
        <v>78</v>
      </c>
      <c r="E19" s="87"/>
      <c r="F19" s="87" t="s">
        <v>385</v>
      </c>
      <c r="G19" s="90" t="s">
        <v>317</v>
      </c>
      <c r="H19" s="304" t="s">
        <v>322</v>
      </c>
      <c r="I19" s="87" t="s">
        <v>323</v>
      </c>
      <c r="J19" s="87" t="s">
        <v>332</v>
      </c>
      <c r="K19" s="87" t="s">
        <v>356</v>
      </c>
      <c r="L19" s="87" t="s">
        <v>361</v>
      </c>
      <c r="M19" s="87" t="s">
        <v>368</v>
      </c>
      <c r="N19" s="87" t="s">
        <v>375</v>
      </c>
      <c r="O19" s="93" t="s">
        <v>386</v>
      </c>
      <c r="P19" s="90" t="s">
        <v>376</v>
      </c>
    </row>
    <row r="20" spans="3:23">
      <c r="C20" s="69">
        <v>1</v>
      </c>
      <c r="D20" s="69"/>
      <c r="E20" s="70"/>
      <c r="F20" s="70"/>
      <c r="G20" s="82"/>
      <c r="H20" s="305" t="e">
        <f>IF(VLOOKUP(D20,'2017 marathon table'!$I$58:$R$78,3,FALSE)=0,"",(VLOOKUP(D20,'2017 marathon table'!$I$58:$R$78,3,FALSE)))</f>
        <v>#N/A</v>
      </c>
      <c r="I20" s="67" t="e">
        <f>IF(VLOOKUP($D20,'2017 marathon table'!$I$58:$R$78,4,FALSE)=0,"",(VLOOKUP($D20,'2017 marathon table'!$I$58:$R$78,4,FALSE)))</f>
        <v>#N/A</v>
      </c>
      <c r="J20" s="67" t="e">
        <f>IF(VLOOKUP($D20,'2017 marathon table'!$I$58:$R$78,5,FALSE)=0,"",(VLOOKUP($D20,'2017 marathon table'!$I$58:$R$78,5,FALSE)))</f>
        <v>#N/A</v>
      </c>
      <c r="K20" s="67" t="e">
        <f>IF(VLOOKUP($D20,'2017 marathon table'!$I$58:$R$78,6,FALSE)=0,"",(VLOOKUP($D20,'2017 marathon table'!$I$58:$R$78,6,FALSE)))</f>
        <v>#N/A</v>
      </c>
      <c r="L20" s="67" t="e">
        <f>IF(VLOOKUP($D20,'2017 marathon table'!$I$58:$R$78,7,FALSE)=0,"",(VLOOKUP($D20,'2017 marathon table'!$I$58:$R$78,7,FALSE)))</f>
        <v>#N/A</v>
      </c>
      <c r="M20" s="67" t="e">
        <f>IF(VLOOKUP($D20,'2017 marathon table'!$I$58:$R$78,8,FALSE)=0,"",(VLOOKUP($D20,'2017 marathon table'!$I$58:$R$78,8,FALSE)))</f>
        <v>#N/A</v>
      </c>
      <c r="N20" s="67" t="e">
        <f>IF(VLOOKUP($D20,'2017 marathon table'!$I$58:$R$78,9,FALSE)=0,"",(VLOOKUP($D20,'2017 marathon table'!$I$58:$R$78,9,FALSE)))</f>
        <v>#N/A</v>
      </c>
      <c r="O20" s="91"/>
      <c r="P20" s="68" t="e">
        <f>IF(VLOOKUP($D20,'2017 marathon table'!$I$58:$R$78,10,FALSE)=0,"",(VLOOKUP($D20,'2017 marathon table'!$I$58:$R$78,10,FALSE)))</f>
        <v>#N/A</v>
      </c>
      <c r="V20" s="60" t="e">
        <f>VLOOKUP(D20,' Road Table'!$B$1:$B$449,1,FALSE)</f>
        <v>#N/A</v>
      </c>
      <c r="W20" s="60" t="e">
        <f>VLOOKUP(D20,'Overall Champs'!P:P,1,FALSE)</f>
        <v>#N/A</v>
      </c>
    </row>
    <row r="21" spans="3:23">
      <c r="C21" s="71">
        <v>2</v>
      </c>
      <c r="D21" s="72"/>
      <c r="E21" s="73"/>
      <c r="F21" s="74"/>
      <c r="G21" s="83"/>
      <c r="H21" s="80" t="e">
        <f>IF(VLOOKUP(D21,'2017 marathon table'!$I$58:$R$78,3,FALSE)=0,"",(VLOOKUP(D21,'2017 marathon table'!$I$58:$R$78,3,FALSE)))</f>
        <v>#N/A</v>
      </c>
      <c r="I21" s="65" t="e">
        <f>IF(VLOOKUP($D21,'2017 marathon table'!$I$58:$R$78,4,FALSE)=0,"",(VLOOKUP($D21,'2017 marathon table'!$I$58:$R$78,4,FALSE)))</f>
        <v>#N/A</v>
      </c>
      <c r="J21" s="65" t="e">
        <f>IF(VLOOKUP($D21,'2017 marathon table'!$I$58:$R$78,5,FALSE)=0,"",(VLOOKUP($D21,'2017 marathon table'!$I$58:$R$78,5,FALSE)))</f>
        <v>#N/A</v>
      </c>
      <c r="K21" s="65" t="e">
        <f>IF(VLOOKUP($D21,'2017 marathon table'!$I$58:$R$78,6,FALSE)=0,"",(VLOOKUP($D21,'2017 marathon table'!$I$58:$R$78,6,FALSE)))</f>
        <v>#N/A</v>
      </c>
      <c r="L21" s="65" t="e">
        <f>IF(VLOOKUP($D21,'2017 marathon table'!$I$58:$R$78,7,FALSE)=0,"",(VLOOKUP($D21,'2017 marathon table'!$I$58:$R$78,7,FALSE)))</f>
        <v>#N/A</v>
      </c>
      <c r="M21" s="65" t="e">
        <f>IF(VLOOKUP($D21,'2017 marathon table'!$I$58:$R$78,8,FALSE)=0,"",(VLOOKUP($D21,'2017 marathon table'!$I$58:$R$78,8,FALSE)))</f>
        <v>#N/A</v>
      </c>
      <c r="N21" s="65" t="e">
        <f>IF(VLOOKUP($D21,'2017 marathon table'!$I$58:$R$78,9,FALSE)=0,"",(VLOOKUP($D21,'2017 marathon table'!$I$58:$R$78,9,FALSE)))</f>
        <v>#N/A</v>
      </c>
      <c r="O21" s="92"/>
      <c r="P21" s="66" t="e">
        <f>IF(VLOOKUP($D21,'2017 marathon table'!$I$58:$R$78,10,FALSE)=0,"",(VLOOKUP($D21,'2017 marathon table'!$I$58:$R$78,10,FALSE)))</f>
        <v>#N/A</v>
      </c>
      <c r="V21" s="60" t="e">
        <f>VLOOKUP(D21,' Road Table'!$B$1:$B$449,1,FALSE)</f>
        <v>#N/A</v>
      </c>
      <c r="W21" s="60" t="e">
        <f>VLOOKUP(D21,'Overall Champs'!P:P,1,FALSE)</f>
        <v>#N/A</v>
      </c>
    </row>
    <row r="22" spans="3:23">
      <c r="C22" s="71">
        <v>3</v>
      </c>
      <c r="D22" s="72"/>
      <c r="E22" s="73"/>
      <c r="F22" s="74"/>
      <c r="G22" s="83"/>
      <c r="H22" s="80" t="e">
        <f>IF(VLOOKUP(D22,'2017 marathon table'!$I$58:$R$78,3,FALSE)=0,"",(VLOOKUP(D22,'2017 marathon table'!$I$58:$R$78,3,FALSE)))</f>
        <v>#N/A</v>
      </c>
      <c r="I22" s="65" t="e">
        <f>IF(VLOOKUP($D22,'2017 marathon table'!$I$58:$R$78,4,FALSE)=0,"",(VLOOKUP($D22,'2017 marathon table'!$I$58:$R$78,4,FALSE)))</f>
        <v>#N/A</v>
      </c>
      <c r="J22" s="65" t="e">
        <f>IF(VLOOKUP($D22,'2017 marathon table'!$I$58:$R$78,5,FALSE)=0,"",(VLOOKUP($D22,'2017 marathon table'!$I$58:$R$78,5,FALSE)))</f>
        <v>#N/A</v>
      </c>
      <c r="K22" s="65" t="e">
        <f>IF(VLOOKUP($D22,'2017 marathon table'!$I$58:$R$78,6,FALSE)=0,"",(VLOOKUP($D22,'2017 marathon table'!$I$58:$R$78,6,FALSE)))</f>
        <v>#N/A</v>
      </c>
      <c r="L22" s="65" t="e">
        <f>IF(VLOOKUP($D22,'2017 marathon table'!$I$58:$R$78,7,FALSE)=0,"",(VLOOKUP($D22,'2017 marathon table'!$I$58:$R$78,7,FALSE)))</f>
        <v>#N/A</v>
      </c>
      <c r="M22" s="65" t="e">
        <f>IF(VLOOKUP($D22,'2017 marathon table'!$I$58:$R$78,8,FALSE)=0,"",(VLOOKUP($D22,'2017 marathon table'!$I$58:$R$78,8,FALSE)))</f>
        <v>#N/A</v>
      </c>
      <c r="N22" s="65" t="e">
        <f>IF(VLOOKUP($D22,'2017 marathon table'!$I$58:$R$78,9,FALSE)=0,"",(VLOOKUP($D22,'2017 marathon table'!$I$58:$R$78,9,FALSE)))</f>
        <v>#N/A</v>
      </c>
      <c r="O22" s="92"/>
      <c r="P22" s="66" t="e">
        <f>IF(VLOOKUP($D22,'2017 marathon table'!$I$58:$R$78,10,FALSE)=0,"",(VLOOKUP($D22,'2017 marathon table'!$I$58:$R$78,10,FALSE)))</f>
        <v>#N/A</v>
      </c>
      <c r="V22" s="60" t="e">
        <f>VLOOKUP(D22,' Road Table'!$B$1:$B$449,1,FALSE)</f>
        <v>#N/A</v>
      </c>
      <c r="W22" s="60" t="e">
        <f>VLOOKUP(D22,'Overall Champs'!P:P,1,FALSE)</f>
        <v>#N/A</v>
      </c>
    </row>
    <row r="23" spans="3:23" ht="13.8" thickBot="1">
      <c r="C23" s="76">
        <v>4</v>
      </c>
      <c r="D23" s="78"/>
      <c r="E23" s="77"/>
      <c r="F23" s="79"/>
      <c r="G23" s="84"/>
      <c r="H23" s="80" t="e">
        <f>IF(VLOOKUP(D23,'2017 marathon table'!$I$58:$R$78,3,FALSE)=0,"",(VLOOKUP(D23,'2017 marathon table'!$I$58:$R$78,3,FALSE)))</f>
        <v>#N/A</v>
      </c>
      <c r="I23" s="65" t="e">
        <f>IF(VLOOKUP($D23,'2017 marathon table'!$I$58:$R$78,4,FALSE)=0,"",(VLOOKUP($D23,'2017 marathon table'!$I$58:$R$78,4,FALSE)))</f>
        <v>#N/A</v>
      </c>
      <c r="J23" s="65" t="e">
        <f>IF(VLOOKUP($D23,'2017 marathon table'!$I$58:$R$78,5,FALSE)=0,"",(VLOOKUP($D23,'2017 marathon table'!$I$58:$R$78,5,FALSE)))</f>
        <v>#N/A</v>
      </c>
      <c r="K23" s="65" t="e">
        <f>IF(VLOOKUP($D23,'2017 marathon table'!$I$58:$R$78,6,FALSE)=0,"",(VLOOKUP($D23,'2017 marathon table'!$I$58:$R$78,6,FALSE)))</f>
        <v>#N/A</v>
      </c>
      <c r="L23" s="65" t="e">
        <f>IF(VLOOKUP($D23,'2017 marathon table'!$I$58:$R$78,7,FALSE)=0,"",(VLOOKUP($D23,'2017 marathon table'!$I$58:$R$78,7,FALSE)))</f>
        <v>#N/A</v>
      </c>
      <c r="M23" s="65" t="e">
        <f>IF(VLOOKUP($D23,'2017 marathon table'!$I$58:$R$78,8,FALSE)=0,"",(VLOOKUP($D23,'2017 marathon table'!$I$58:$R$78,8,FALSE)))</f>
        <v>#N/A</v>
      </c>
      <c r="N23" s="65" t="e">
        <f>IF(VLOOKUP($D23,'2017 marathon table'!$I$58:$R$78,9,FALSE)=0,"",(VLOOKUP($D23,'2017 marathon table'!$I$58:$R$78,9,FALSE)))</f>
        <v>#N/A</v>
      </c>
      <c r="O23" s="92"/>
      <c r="P23" s="66" t="e">
        <f>IF(VLOOKUP($D23,'2017 marathon table'!$I$58:$R$78,10,FALSE)=0,"",(VLOOKUP($D23,'2017 marathon table'!$I$58:$R$78,10,FALSE)))</f>
        <v>#N/A</v>
      </c>
      <c r="V23" s="60" t="e">
        <f>VLOOKUP(D23,' Road Table'!$B$1:$B$449,1,FALSE)</f>
        <v>#N/A</v>
      </c>
      <c r="W23" s="60" t="e">
        <f>VLOOKUP(D23,'Overall Champs'!P:P,1,FALSE)</f>
        <v>#N/A</v>
      </c>
    </row>
    <row r="24" spans="3:23">
      <c r="C24" s="71">
        <v>1</v>
      </c>
      <c r="D24" s="94"/>
      <c r="E24" s="74"/>
      <c r="F24" s="74"/>
      <c r="G24" s="85"/>
      <c r="H24" s="80" t="e">
        <f>IF(VLOOKUP(D24,'2017 marathon table'!$I$58:$R$78,3,FALSE)=0,"",(VLOOKUP(D24,'2017 marathon table'!$I$58:$R$78,3,FALSE)))</f>
        <v>#N/A</v>
      </c>
      <c r="I24" s="65" t="e">
        <f>IF(VLOOKUP($D24,'2017 marathon table'!$I$58:$R$78,4,FALSE)=0,"",(VLOOKUP($D24,'2017 marathon table'!$I$58:$R$78,4,FALSE)))</f>
        <v>#N/A</v>
      </c>
      <c r="J24" s="65" t="e">
        <f>IF(VLOOKUP($D24,'2017 marathon table'!$I$58:$R$78,5,FALSE)=0,"",(VLOOKUP($D24,'2017 marathon table'!$I$58:$R$78,5,FALSE)))</f>
        <v>#N/A</v>
      </c>
      <c r="K24" s="65" t="e">
        <f>IF(VLOOKUP($D24,'2017 marathon table'!$I$58:$R$78,6,FALSE)=0,"",(VLOOKUP($D24,'2017 marathon table'!$I$58:$R$78,6,FALSE)))</f>
        <v>#N/A</v>
      </c>
      <c r="L24" s="65" t="e">
        <f>IF(VLOOKUP($D24,'2017 marathon table'!$I$58:$R$78,7,FALSE)=0,"",(VLOOKUP($D24,'2017 marathon table'!$I$58:$R$78,7,FALSE)))</f>
        <v>#N/A</v>
      </c>
      <c r="M24" s="65" t="e">
        <f>IF(VLOOKUP($D24,'2017 marathon table'!$I$58:$R$78,8,FALSE)=0,"",(VLOOKUP($D24,'2017 marathon table'!$I$58:$R$78,8,FALSE)))</f>
        <v>#N/A</v>
      </c>
      <c r="N24" s="65" t="e">
        <f>IF(VLOOKUP($D24,'2017 marathon table'!$I$58:$R$78,9,FALSE)=0,"",(VLOOKUP($D24,'2017 marathon table'!$I$58:$R$78,9,FALSE)))</f>
        <v>#N/A</v>
      </c>
      <c r="O24" s="92"/>
      <c r="P24" s="66" t="e">
        <f>IF(VLOOKUP($D24,'2017 marathon table'!$I$58:$R$78,10,FALSE)=0,"",(VLOOKUP($D24,'2017 marathon table'!$I$58:$R$78,10,FALSE)))</f>
        <v>#N/A</v>
      </c>
      <c r="V24" s="60" t="e">
        <f>VLOOKUP(D24,' Road Table'!$B$1:$B$449,1,FALSE)</f>
        <v>#N/A</v>
      </c>
      <c r="W24" s="60" t="e">
        <f>VLOOKUP(D24,'Overall Champs'!P:P,1,FALSE)</f>
        <v>#N/A</v>
      </c>
    </row>
    <row r="25" spans="3:23">
      <c r="C25" s="71">
        <v>2</v>
      </c>
      <c r="D25" s="72"/>
      <c r="E25" s="73"/>
      <c r="F25" s="74"/>
      <c r="G25" s="83"/>
      <c r="H25" s="80" t="e">
        <f>IF(VLOOKUP(D25,'2017 marathon table'!$I$58:$R$78,3,FALSE)=0,"",(VLOOKUP(D25,'2017 marathon table'!$I$58:$R$78,3,FALSE)))</f>
        <v>#N/A</v>
      </c>
      <c r="I25" s="65" t="e">
        <f>IF(VLOOKUP($D25,'2017 marathon table'!$I$58:$R$78,4,FALSE)=0,"",(VLOOKUP($D25,'2017 marathon table'!$I$58:$R$78,4,FALSE)))</f>
        <v>#N/A</v>
      </c>
      <c r="J25" s="65" t="e">
        <f>IF(VLOOKUP($D25,'2017 marathon table'!$I$58:$R$78,5,FALSE)=0,"",(VLOOKUP($D25,'2017 marathon table'!$I$58:$R$78,5,FALSE)))</f>
        <v>#N/A</v>
      </c>
      <c r="K25" s="65" t="e">
        <f>IF(VLOOKUP($D25,'2017 marathon table'!$I$58:$R$78,6,FALSE)=0,"",(VLOOKUP($D25,'2017 marathon table'!$I$58:$R$78,6,FALSE)))</f>
        <v>#N/A</v>
      </c>
      <c r="L25" s="65" t="e">
        <f>IF(VLOOKUP($D25,'2017 marathon table'!$I$58:$R$78,7,FALSE)=0,"",(VLOOKUP($D25,'2017 marathon table'!$I$58:$R$78,7,FALSE)))</f>
        <v>#N/A</v>
      </c>
      <c r="M25" s="65" t="e">
        <f>IF(VLOOKUP($D25,'2017 marathon table'!$I$58:$R$78,8,FALSE)=0,"",(VLOOKUP($D25,'2017 marathon table'!$I$58:$R$78,8,FALSE)))</f>
        <v>#N/A</v>
      </c>
      <c r="N25" s="65" t="e">
        <f>IF(VLOOKUP($D25,'2017 marathon table'!$I$58:$R$78,9,FALSE)=0,"",(VLOOKUP($D25,'2017 marathon table'!$I$58:$R$78,9,FALSE)))</f>
        <v>#N/A</v>
      </c>
      <c r="O25" s="92"/>
      <c r="P25" s="66" t="e">
        <f>IF(VLOOKUP($D25,'2017 marathon table'!$I$58:$R$78,10,FALSE)=0,"",(VLOOKUP($D25,'2017 marathon table'!$I$58:$R$78,10,FALSE)))</f>
        <v>#N/A</v>
      </c>
      <c r="V25" s="60" t="e">
        <f>VLOOKUP(D25,' Road Table'!$B$1:$B$449,1,FALSE)</f>
        <v>#N/A</v>
      </c>
      <c r="W25" s="60" t="e">
        <f>VLOOKUP(D25,'Overall Champs'!P:P,1,FALSE)</f>
        <v>#N/A</v>
      </c>
    </row>
    <row r="26" spans="3:23">
      <c r="C26" s="71">
        <v>3</v>
      </c>
      <c r="D26" s="72"/>
      <c r="E26" s="73"/>
      <c r="F26" s="74"/>
      <c r="G26" s="83"/>
      <c r="H26" s="80" t="e">
        <f>IF(VLOOKUP(D26,'2017 marathon table'!$I$58:$R$78,3,FALSE)=0,"",(VLOOKUP(D26,'2017 marathon table'!$I$58:$R$78,3,FALSE)))</f>
        <v>#N/A</v>
      </c>
      <c r="I26" s="65" t="e">
        <f>IF(VLOOKUP($D26,'2017 marathon table'!$I$58:$R$78,4,FALSE)=0,"",(VLOOKUP($D26,'2017 marathon table'!$I$58:$R$78,4,FALSE)))</f>
        <v>#N/A</v>
      </c>
      <c r="J26" s="65" t="e">
        <f>IF(VLOOKUP($D26,'2017 marathon table'!$I$58:$R$78,5,FALSE)=0,"",(VLOOKUP($D26,'2017 marathon table'!$I$58:$R$78,5,FALSE)))</f>
        <v>#N/A</v>
      </c>
      <c r="K26" s="65" t="e">
        <f>IF(VLOOKUP($D26,'2017 marathon table'!$I$58:$R$78,6,FALSE)=0,"",(VLOOKUP($D26,'2017 marathon table'!$I$58:$R$78,6,FALSE)))</f>
        <v>#N/A</v>
      </c>
      <c r="L26" s="65" t="e">
        <f>IF(VLOOKUP($D26,'2017 marathon table'!$I$58:$R$78,7,FALSE)=0,"",(VLOOKUP($D26,'2017 marathon table'!$I$58:$R$78,7,FALSE)))</f>
        <v>#N/A</v>
      </c>
      <c r="M26" s="65" t="e">
        <f>IF(VLOOKUP($D26,'2017 marathon table'!$I$58:$R$78,8,FALSE)=0,"",(VLOOKUP($D26,'2017 marathon table'!$I$58:$R$78,8,FALSE)))</f>
        <v>#N/A</v>
      </c>
      <c r="N26" s="65" t="e">
        <f>IF(VLOOKUP($D26,'2017 marathon table'!$I$58:$R$78,9,FALSE)=0,"",(VLOOKUP($D26,'2017 marathon table'!$I$58:$R$78,9,FALSE)))</f>
        <v>#N/A</v>
      </c>
      <c r="O26" s="92"/>
      <c r="P26" s="66" t="e">
        <f>IF(VLOOKUP($D26,'2017 marathon table'!$I$58:$R$78,10,FALSE)=0,"",(VLOOKUP($D26,'2017 marathon table'!$I$58:$R$78,10,FALSE)))</f>
        <v>#N/A</v>
      </c>
      <c r="V26" s="60" t="e">
        <f>VLOOKUP(D26,' Road Table'!$B$1:$B$449,1,FALSE)</f>
        <v>#N/A</v>
      </c>
      <c r="W26" s="60" t="e">
        <f>VLOOKUP(D26,'Overall Champs'!P:P,1,FALSE)</f>
        <v>#N/A</v>
      </c>
    </row>
    <row r="27" spans="3:23">
      <c r="C27" s="71">
        <v>4</v>
      </c>
      <c r="D27" s="75"/>
      <c r="E27" s="73"/>
      <c r="F27" s="74"/>
      <c r="G27" s="83"/>
      <c r="H27" s="80" t="e">
        <f>IF(VLOOKUP(D27,'2017 marathon table'!$I$58:$R$78,3,FALSE)=0,"",(VLOOKUP(D27,'2017 marathon table'!$I$58:$R$78,3,FALSE)))</f>
        <v>#N/A</v>
      </c>
      <c r="I27" s="65" t="e">
        <f>IF(VLOOKUP($D27,'2017 marathon table'!$I$58:$R$78,4,FALSE)=0,"",(VLOOKUP($D27,'2017 marathon table'!$I$58:$R$78,4,FALSE)))</f>
        <v>#N/A</v>
      </c>
      <c r="J27" s="65" t="e">
        <f>IF(VLOOKUP($D27,'2017 marathon table'!$I$58:$R$78,5,FALSE)=0,"",(VLOOKUP($D27,'2017 marathon table'!$I$58:$R$78,5,FALSE)))</f>
        <v>#N/A</v>
      </c>
      <c r="K27" s="65" t="e">
        <f>IF(VLOOKUP($D27,'2017 marathon table'!$I$58:$R$78,6,FALSE)=0,"",(VLOOKUP($D27,'2017 marathon table'!$I$58:$R$78,6,FALSE)))</f>
        <v>#N/A</v>
      </c>
      <c r="L27" s="65" t="e">
        <f>IF(VLOOKUP($D27,'2017 marathon table'!$I$58:$R$78,7,FALSE)=0,"",(VLOOKUP($D27,'2017 marathon table'!$I$58:$R$78,7,FALSE)))</f>
        <v>#N/A</v>
      </c>
      <c r="M27" s="65" t="e">
        <f>IF(VLOOKUP($D27,'2017 marathon table'!$I$58:$R$78,8,FALSE)=0,"",(VLOOKUP($D27,'2017 marathon table'!$I$58:$R$78,8,FALSE)))</f>
        <v>#N/A</v>
      </c>
      <c r="N27" s="65" t="e">
        <f>IF(VLOOKUP($D27,'2017 marathon table'!$I$58:$R$78,9,FALSE)=0,"",(VLOOKUP($D27,'2017 marathon table'!$I$58:$R$78,9,FALSE)))</f>
        <v>#N/A</v>
      </c>
      <c r="O27" s="92"/>
      <c r="P27" s="66" t="e">
        <f>IF(VLOOKUP($D27,'2017 marathon table'!$I$58:$R$78,10,FALSE)=0,"",(VLOOKUP($D27,'2017 marathon table'!$I$58:$R$78,10,FALSE)))</f>
        <v>#N/A</v>
      </c>
      <c r="V27" s="60" t="e">
        <f>VLOOKUP(D27,' Road Table'!$B$1:$B$449,1,FALSE)</f>
        <v>#N/A</v>
      </c>
      <c r="W27" s="60" t="e">
        <f>VLOOKUP(D27,'Overall Champs'!P:P,1,FALSE)</f>
        <v>#N/A</v>
      </c>
    </row>
    <row r="28" spans="3:23">
      <c r="C28" s="71">
        <v>5</v>
      </c>
      <c r="D28" s="75"/>
      <c r="E28" s="73"/>
      <c r="F28" s="74"/>
      <c r="G28" s="83"/>
      <c r="H28" s="80" t="e">
        <f>IF(VLOOKUP(D28,'2017 marathon table'!$I$58:$R$78,3,FALSE)=0,"",(VLOOKUP(D28,'2017 marathon table'!$I$58:$R$78,3,FALSE)))</f>
        <v>#N/A</v>
      </c>
      <c r="I28" s="65" t="e">
        <f>IF(VLOOKUP($D28,'2017 marathon table'!$I$58:$R$78,4,FALSE)=0,"",(VLOOKUP($D28,'2017 marathon table'!$I$58:$R$78,4,FALSE)))</f>
        <v>#N/A</v>
      </c>
      <c r="J28" s="65" t="e">
        <f>IF(VLOOKUP($D28,'2017 marathon table'!$I$58:$R$78,5,FALSE)=0,"",(VLOOKUP($D28,'2017 marathon table'!$I$58:$R$78,5,FALSE)))</f>
        <v>#N/A</v>
      </c>
      <c r="K28" s="65" t="e">
        <f>IF(VLOOKUP($D28,'2017 marathon table'!$I$58:$R$78,6,FALSE)=0,"",(VLOOKUP($D28,'2017 marathon table'!$I$58:$R$78,6,FALSE)))</f>
        <v>#N/A</v>
      </c>
      <c r="L28" s="65" t="e">
        <f>IF(VLOOKUP($D28,'2017 marathon table'!$I$58:$R$78,7,FALSE)=0,"",(VLOOKUP($D28,'2017 marathon table'!$I$58:$R$78,7,FALSE)))</f>
        <v>#N/A</v>
      </c>
      <c r="M28" s="65" t="e">
        <f>IF(VLOOKUP($D28,'2017 marathon table'!$I$58:$R$78,8,FALSE)=0,"",(VLOOKUP($D28,'2017 marathon table'!$I$58:$R$78,8,FALSE)))</f>
        <v>#N/A</v>
      </c>
      <c r="N28" s="65" t="e">
        <f>IF(VLOOKUP($D28,'2017 marathon table'!$I$58:$R$78,9,FALSE)=0,"",(VLOOKUP($D28,'2017 marathon table'!$I$58:$R$78,9,FALSE)))</f>
        <v>#N/A</v>
      </c>
      <c r="O28" s="92"/>
      <c r="P28" s="66" t="e">
        <f>IF(VLOOKUP($D28,'2017 marathon table'!$I$58:$R$78,10,FALSE)=0,"",(VLOOKUP($D28,'2017 marathon table'!$I$58:$R$78,10,FALSE)))</f>
        <v>#N/A</v>
      </c>
      <c r="V28" s="60" t="e">
        <f>VLOOKUP(D28,' Road Table'!$B$1:$B$449,1,FALSE)</f>
        <v>#N/A</v>
      </c>
      <c r="W28" s="60" t="e">
        <f>VLOOKUP(D28,'Overall Champs'!P:P,1,FALSE)</f>
        <v>#N/A</v>
      </c>
    </row>
    <row r="29" spans="3:23" ht="13.8" thickBot="1">
      <c r="C29" s="76">
        <v>6</v>
      </c>
      <c r="D29" s="78"/>
      <c r="E29" s="77"/>
      <c r="F29" s="79"/>
      <c r="G29" s="84"/>
      <c r="H29" s="80" t="e">
        <f>IF(VLOOKUP(D29,'2017 marathon table'!$I$58:$R$78,3,FALSE)=0,"",(VLOOKUP(D29,'2017 marathon table'!$I$58:$R$78,3,FALSE)))</f>
        <v>#N/A</v>
      </c>
      <c r="I29" s="65" t="e">
        <f>IF(VLOOKUP($D29,'2017 marathon table'!$I$58:$R$78,4,FALSE)=0,"",(VLOOKUP($D29,'2017 marathon table'!$I$58:$R$78,4,FALSE)))</f>
        <v>#N/A</v>
      </c>
      <c r="J29" s="65" t="e">
        <f>IF(VLOOKUP($D29,'2017 marathon table'!$I$58:$R$78,5,FALSE)=0,"",(VLOOKUP($D29,'2017 marathon table'!$I$58:$R$78,5,FALSE)))</f>
        <v>#N/A</v>
      </c>
      <c r="K29" s="65" t="e">
        <f>IF(VLOOKUP($D29,'2017 marathon table'!$I$58:$R$78,6,FALSE)=0,"",(VLOOKUP($D29,'2017 marathon table'!$I$58:$R$78,6,FALSE)))</f>
        <v>#N/A</v>
      </c>
      <c r="L29" s="65" t="e">
        <f>IF(VLOOKUP($D29,'2017 marathon table'!$I$58:$R$78,7,FALSE)=0,"",(VLOOKUP($D29,'2017 marathon table'!$I$58:$R$78,7,FALSE)))</f>
        <v>#N/A</v>
      </c>
      <c r="M29" s="65" t="e">
        <f>IF(VLOOKUP($D29,'2017 marathon table'!$I$58:$R$78,8,FALSE)=0,"",(VLOOKUP($D29,'2017 marathon table'!$I$58:$R$78,8,FALSE)))</f>
        <v>#N/A</v>
      </c>
      <c r="N29" s="65" t="e">
        <f>IF(VLOOKUP($D29,'2017 marathon table'!$I$58:$R$78,9,FALSE)=0,"",(VLOOKUP($D29,'2017 marathon table'!$I$58:$R$78,9,FALSE)))</f>
        <v>#N/A</v>
      </c>
      <c r="O29" s="92"/>
      <c r="P29" s="66" t="e">
        <f>IF(VLOOKUP($D29,'2017 marathon table'!$I$58:$R$78,10,FALSE)=0,"",(VLOOKUP($D29,'2017 marathon table'!$I$58:$R$78,10,FALSE)))</f>
        <v>#N/A</v>
      </c>
      <c r="V29" s="60" t="e">
        <f>VLOOKUP(D29,' Road Table'!$B$1:$B$449,1,FALSE)</f>
        <v>#N/A</v>
      </c>
      <c r="W29" s="60" t="e">
        <f>VLOOKUP(D29,'Overall Champs'!P:P,1,FALSE)</f>
        <v>#N/A</v>
      </c>
    </row>
    <row r="33" spans="10:12" ht="52.8">
      <c r="J33" s="60" t="s">
        <v>336</v>
      </c>
      <c r="K33" s="60">
        <f>3*60+12</f>
        <v>192</v>
      </c>
      <c r="L33" s="62">
        <v>0.21847222222222221</v>
      </c>
    </row>
    <row r="34" spans="10:12" ht="39.6">
      <c r="J34" s="60" t="s">
        <v>337</v>
      </c>
      <c r="K34" s="60">
        <f>3*60+13</f>
        <v>193</v>
      </c>
      <c r="L34" s="62">
        <v>0.13501157407407408</v>
      </c>
    </row>
    <row r="35" spans="10:12" ht="39.6">
      <c r="J35" s="60" t="s">
        <v>335</v>
      </c>
      <c r="K35" s="60">
        <f>3*60+14</f>
        <v>194</v>
      </c>
      <c r="L35" s="62">
        <v>0.13346064814814815</v>
      </c>
    </row>
    <row r="36" spans="10:12" ht="39.6">
      <c r="J36" s="60" t="s">
        <v>338</v>
      </c>
      <c r="K36" s="60">
        <f>3*60+16</f>
        <v>196</v>
      </c>
      <c r="L36" s="62">
        <v>0.13409722222222223</v>
      </c>
    </row>
    <row r="37" spans="10:12" ht="26.4">
      <c r="J37" s="60" t="s">
        <v>341</v>
      </c>
      <c r="K37" s="60">
        <f>3*60+49</f>
        <v>229</v>
      </c>
      <c r="L37" s="62">
        <v>0.1361111111111111</v>
      </c>
    </row>
    <row r="38" spans="10:12" ht="52.8">
      <c r="J38" s="60" t="s">
        <v>340</v>
      </c>
      <c r="K38" s="60">
        <f>4*60+34</f>
        <v>274</v>
      </c>
      <c r="L38" s="62">
        <v>0.24439814814814817</v>
      </c>
    </row>
    <row r="39" spans="10:12" ht="39.6">
      <c r="J39" s="60" t="s">
        <v>342</v>
      </c>
      <c r="K39" s="60">
        <f>4*60+36</f>
        <v>276</v>
      </c>
      <c r="L39" s="62">
        <v>0.19056712962962963</v>
      </c>
    </row>
    <row r="40" spans="10:12" ht="39.6">
      <c r="J40" s="60" t="s">
        <v>334</v>
      </c>
      <c r="K40" s="60">
        <f>(5*60+14)</f>
        <v>314</v>
      </c>
      <c r="L40" s="62">
        <v>0.15918981481481481</v>
      </c>
    </row>
    <row r="41" spans="10:12" ht="39.6">
      <c r="J41" s="60" t="s">
        <v>339</v>
      </c>
      <c r="K41" s="60">
        <f>5*60+51</f>
        <v>351</v>
      </c>
      <c r="L41" s="62">
        <v>0.19177083333333333</v>
      </c>
    </row>
  </sheetData>
  <sortState xmlns:xlrd2="http://schemas.microsoft.com/office/spreadsheetml/2017/richdata2" ref="C12:G15">
    <sortCondition ref="G12:G15"/>
  </sortState>
  <mergeCells count="1">
    <mergeCell ref="D2:H2"/>
  </mergeCells>
  <conditionalFormatting sqref="D20 D26 D5:D6 D8 D15 D10:D13 D28:D29">
    <cfRule type="expression" dxfId="8" priority="15">
      <formula>$V$5</formula>
    </cfRule>
  </conditionalFormatting>
  <conditionalFormatting sqref="D24">
    <cfRule type="expression" dxfId="7" priority="9">
      <formula>$V$5</formula>
    </cfRule>
  </conditionalFormatting>
  <conditionalFormatting sqref="D14">
    <cfRule type="expression" dxfId="6" priority="7">
      <formula>$V$5</formula>
    </cfRule>
  </conditionalFormatting>
  <conditionalFormatting sqref="D7">
    <cfRule type="expression" dxfId="5" priority="8">
      <formula>$V$5</formula>
    </cfRule>
  </conditionalFormatting>
  <conditionalFormatting sqref="D9">
    <cfRule type="expression" dxfId="4" priority="6">
      <formula>$V$5</formula>
    </cfRule>
  </conditionalFormatting>
  <conditionalFormatting sqref="D22:D23">
    <cfRule type="expression" dxfId="3" priority="4">
      <formula>$V$5</formula>
    </cfRule>
  </conditionalFormatting>
  <conditionalFormatting sqref="D21">
    <cfRule type="expression" dxfId="2" priority="3">
      <formula>$V$5</formula>
    </cfRule>
  </conditionalFormatting>
  <conditionalFormatting sqref="D27">
    <cfRule type="expression" dxfId="1" priority="2">
      <formula>$V$5</formula>
    </cfRule>
  </conditionalFormatting>
  <conditionalFormatting sqref="D25">
    <cfRule type="expression" dxfId="0" priority="1">
      <formula>$V$5</formula>
    </cfRule>
  </conditionalFormatting>
  <pageMargins left="0.7" right="0.7" top="0.75" bottom="0.75" header="0.3" footer="0.3"/>
  <pageSetup paperSize="9" scale="52" orientation="portrait" r:id="rId1"/>
  <colBreaks count="1" manualBreakCount="1">
    <brk id="20" min="3" max="8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</sheetPr>
  <dimension ref="A1:H151"/>
  <sheetViews>
    <sheetView workbookViewId="0">
      <selection activeCell="E21" sqref="E21:F26"/>
    </sheetView>
  </sheetViews>
  <sheetFormatPr defaultColWidth="14.44140625" defaultRowHeight="13.2"/>
  <cols>
    <col min="1" max="1" width="17.33203125" style="10" customWidth="1"/>
    <col min="2" max="2" width="18.44140625" style="10" customWidth="1"/>
    <col min="3" max="3" width="19.5546875" style="10" customWidth="1"/>
    <col min="4" max="4" width="17.33203125" style="10" customWidth="1"/>
    <col min="5" max="6" width="30.5546875" style="10" customWidth="1"/>
    <col min="7" max="7" width="18" style="10" customWidth="1"/>
    <col min="8" max="16384" width="14.44140625" style="10"/>
  </cols>
  <sheetData>
    <row r="1" spans="1:7">
      <c r="A1" s="7" t="s">
        <v>138</v>
      </c>
      <c r="B1" s="7"/>
      <c r="C1" s="7"/>
      <c r="D1" s="7"/>
    </row>
    <row r="2" spans="1:7">
      <c r="A2" s="11" t="s">
        <v>91</v>
      </c>
      <c r="B2" s="11" t="s">
        <v>78</v>
      </c>
      <c r="C2" s="11"/>
      <c r="D2" s="12" t="s">
        <v>98</v>
      </c>
      <c r="E2" s="7" t="s">
        <v>130</v>
      </c>
      <c r="F2" s="7" t="s">
        <v>130</v>
      </c>
      <c r="G2" s="10" t="s">
        <v>435</v>
      </c>
    </row>
    <row r="3" spans="1:7">
      <c r="A3" s="6">
        <v>1</v>
      </c>
      <c r="B3" s="8" t="s">
        <v>902</v>
      </c>
      <c r="C3" s="6" t="str">
        <f>VLOOKUP(B3,' xc Table'!$B$3:$B$75,1,FALSE)</f>
        <v>James Lund</v>
      </c>
      <c r="D3" s="6">
        <f t="shared" ref="D3:D18" si="0">26-A3</f>
        <v>25</v>
      </c>
      <c r="E3" s="10" t="str">
        <f>VLOOKUP(B3,'Overall Champs'!C:C,1,FALSE)</f>
        <v>James Lund</v>
      </c>
      <c r="F3" s="10" t="e">
        <f>VLOOKUP(B3,'Overall Champs'!P:P,1,FALSE)</f>
        <v>#N/A</v>
      </c>
      <c r="G3" s="10" t="str">
        <f>VLOOKUP(B3,' xc Table'!B:B,1,FALSE)</f>
        <v>James Lund</v>
      </c>
    </row>
    <row r="4" spans="1:7">
      <c r="A4" s="6">
        <v>2</v>
      </c>
      <c r="B4" s="8" t="s">
        <v>18</v>
      </c>
      <c r="C4" s="6" t="str">
        <f>VLOOKUP(B4,' xc Table'!$B$3:$B$75,1,FALSE)</f>
        <v>Scott Bairstow</v>
      </c>
      <c r="D4" s="6">
        <f t="shared" si="0"/>
        <v>24</v>
      </c>
      <c r="E4" s="10" t="str">
        <f>VLOOKUP(B4,'Overall Champs'!C:C,1,FALSE)</f>
        <v>Scott Bairstow</v>
      </c>
      <c r="F4" s="10" t="e">
        <f>VLOOKUP(B4,'Overall Champs'!P:P,1,FALSE)</f>
        <v>#N/A</v>
      </c>
      <c r="G4" s="10" t="str">
        <f>VLOOKUP(B4,' xc Table'!B:B,1,FALSE)</f>
        <v>Scott Bairstow</v>
      </c>
    </row>
    <row r="5" spans="1:7">
      <c r="A5" s="6">
        <v>3</v>
      </c>
      <c r="B5" s="8" t="s">
        <v>16</v>
      </c>
      <c r="C5" s="6" t="str">
        <f>VLOOKUP(B5,' xc Table'!$B$3:$B$75,1,FALSE)</f>
        <v>Peter Lloyd</v>
      </c>
      <c r="D5" s="6">
        <f t="shared" si="0"/>
        <v>23</v>
      </c>
      <c r="E5" s="10" t="str">
        <f>VLOOKUP(B5,'Overall Champs'!C:C,1,FALSE)</f>
        <v>Peter Lloyd</v>
      </c>
      <c r="F5" s="10" t="e">
        <f>VLOOKUP(B5,'Overall Champs'!P:P,1,FALSE)</f>
        <v>#N/A</v>
      </c>
      <c r="G5" s="10" t="str">
        <f>VLOOKUP(B5,' xc Table'!B:B,1,FALSE)</f>
        <v>Peter Lloyd</v>
      </c>
    </row>
    <row r="6" spans="1:7">
      <c r="A6" s="6">
        <v>4</v>
      </c>
      <c r="B6" s="8" t="s">
        <v>330</v>
      </c>
      <c r="C6" s="6" t="str">
        <f>VLOOKUP(B6,' xc Table'!$B$3:$B$75,1,FALSE)</f>
        <v>Russell Aydon-Butler</v>
      </c>
      <c r="D6" s="6">
        <f t="shared" si="0"/>
        <v>22</v>
      </c>
      <c r="E6" s="10" t="str">
        <f>VLOOKUP(B6,'Overall Champs'!C:C,1,FALSE)</f>
        <v>Russell Aydon-Butler</v>
      </c>
      <c r="F6" s="10" t="e">
        <f>VLOOKUP(B6,'Overall Champs'!P:P,1,FALSE)</f>
        <v>#N/A</v>
      </c>
      <c r="G6" s="10" t="str">
        <f>VLOOKUP(B6,' xc Table'!B:B,1,FALSE)</f>
        <v>Russell Aydon-Butler</v>
      </c>
    </row>
    <row r="7" spans="1:7">
      <c r="A7" s="6">
        <v>5</v>
      </c>
      <c r="B7" s="8" t="s">
        <v>410</v>
      </c>
      <c r="C7" s="6" t="str">
        <f>VLOOKUP(B7,' xc Table'!$B$3:$B$75,1,FALSE)</f>
        <v>Ian Maher</v>
      </c>
      <c r="D7" s="6">
        <f t="shared" si="0"/>
        <v>21</v>
      </c>
      <c r="E7" s="10" t="str">
        <f>VLOOKUP(B7,'Overall Champs'!C:C,1,FALSE)</f>
        <v>Ian Maher</v>
      </c>
      <c r="F7" s="10" t="e">
        <f>VLOOKUP(B7,'Overall Champs'!P:P,1,FALSE)</f>
        <v>#N/A</v>
      </c>
      <c r="G7" s="10" t="str">
        <f>VLOOKUP(B7,' xc Table'!B:B,1,FALSE)</f>
        <v>Ian Maher</v>
      </c>
    </row>
    <row r="8" spans="1:7">
      <c r="A8" s="6">
        <v>6</v>
      </c>
      <c r="B8" s="15" t="s">
        <v>11</v>
      </c>
      <c r="C8" s="6" t="str">
        <f>VLOOKUP(B8,' xc Table'!$B$3:$B$75,1,FALSE)</f>
        <v>John Conroy</v>
      </c>
      <c r="D8" s="6">
        <f>26-A8</f>
        <v>20</v>
      </c>
      <c r="E8" s="10" t="str">
        <f>VLOOKUP(B8,'Overall Champs'!C:C,1,FALSE)</f>
        <v>John Conroy</v>
      </c>
      <c r="F8" s="10" t="e">
        <f>VLOOKUP(B8,'Overall Champs'!P:P,1,FALSE)</f>
        <v>#N/A</v>
      </c>
      <c r="G8" s="10" t="str">
        <f>VLOOKUP(B8,' xc Table'!B:B,1,FALSE)</f>
        <v>John Conroy</v>
      </c>
    </row>
    <row r="9" spans="1:7">
      <c r="A9" s="6">
        <v>7</v>
      </c>
      <c r="B9" s="97" t="s">
        <v>364</v>
      </c>
      <c r="C9" s="6" t="e">
        <f>VLOOKUP(B9,' xc Table'!$B$3:$B$75,1,FALSE)</f>
        <v>#N/A</v>
      </c>
      <c r="D9" s="6">
        <f>26-A9</f>
        <v>19</v>
      </c>
      <c r="E9" s="10" t="e">
        <f>VLOOKUP(B9,'Overall Champs'!C:C,1,FALSE)</f>
        <v>#N/A</v>
      </c>
      <c r="F9" s="10" t="e">
        <f>VLOOKUP(B9,'Overall Champs'!P:P,1,FALSE)</f>
        <v>#N/A</v>
      </c>
      <c r="G9" s="10" t="e">
        <f>VLOOKUP(B9,' xc Table'!B:B,1,FALSE)</f>
        <v>#N/A</v>
      </c>
    </row>
    <row r="10" spans="1:7">
      <c r="A10" s="6">
        <v>8</v>
      </c>
      <c r="B10" s="97" t="s">
        <v>308</v>
      </c>
      <c r="C10" s="6" t="str">
        <f>VLOOKUP(B10,' xc Table'!$B$3:$B$75,1,FALSE)</f>
        <v>Jeremy Wilkinson</v>
      </c>
      <c r="D10" s="6">
        <f>26-A10</f>
        <v>18</v>
      </c>
      <c r="E10" s="10" t="str">
        <f>VLOOKUP(B10,'Overall Champs'!C:C,1,FALSE)</f>
        <v>Jeremy Wilkinson</v>
      </c>
      <c r="F10" s="10" t="e">
        <f>VLOOKUP(B10,'Overall Champs'!P:P,1,FALSE)</f>
        <v>#N/A</v>
      </c>
      <c r="G10" s="10" t="str">
        <f>VLOOKUP(B10,' xc Table'!B:B,1,FALSE)</f>
        <v>Jeremy Wilkinson</v>
      </c>
    </row>
    <row r="11" spans="1:7">
      <c r="A11" s="6">
        <v>9</v>
      </c>
      <c r="B11" s="97" t="s">
        <v>412</v>
      </c>
      <c r="C11" s="6" t="str">
        <f>VLOOKUP(B11,' xc Table'!$B$3:$B$75,1,FALSE)</f>
        <v>Carl Whale</v>
      </c>
      <c r="D11" s="6">
        <f>26-A11</f>
        <v>17</v>
      </c>
      <c r="E11" s="10" t="str">
        <f>VLOOKUP(B11,'Overall Champs'!C:C,1,FALSE)</f>
        <v>Carl Whale</v>
      </c>
      <c r="F11" s="10" t="e">
        <f>VLOOKUP(B11,'Overall Champs'!P:P,1,FALSE)</f>
        <v>#N/A</v>
      </c>
      <c r="G11" s="10" t="str">
        <f>VLOOKUP(B11,' xc Table'!B:B,1,FALSE)</f>
        <v>Carl Whale</v>
      </c>
    </row>
    <row r="12" spans="1:7">
      <c r="A12" s="6">
        <v>1</v>
      </c>
      <c r="B12" s="97" t="s">
        <v>366</v>
      </c>
      <c r="C12" s="6" t="str">
        <f>VLOOKUP(B12,' xc Table'!$B$3:$B$75,1,FALSE)</f>
        <v>Ayan Hardaker</v>
      </c>
      <c r="D12" s="6">
        <f t="shared" si="0"/>
        <v>25</v>
      </c>
      <c r="E12" s="10" t="e">
        <f>VLOOKUP(B12,'Overall Champs'!C:C,1,FALSE)</f>
        <v>#N/A</v>
      </c>
      <c r="F12" s="10" t="str">
        <f>VLOOKUP(B12,'Overall Champs'!P:P,1,FALSE)</f>
        <v>Ayan Hardaker</v>
      </c>
      <c r="G12" s="10" t="str">
        <f>VLOOKUP(B12,' xc Table'!B:B,1,FALSE)</f>
        <v>Ayan Hardaker</v>
      </c>
    </row>
    <row r="13" spans="1:7">
      <c r="A13" s="6">
        <v>2</v>
      </c>
      <c r="B13" s="97" t="s">
        <v>56</v>
      </c>
      <c r="C13" s="6" t="str">
        <f>VLOOKUP(B13,' xc Table'!$B$3:$B$75,1,FALSE)</f>
        <v>Sarah O'Sullivan</v>
      </c>
      <c r="D13" s="6">
        <f t="shared" si="0"/>
        <v>24</v>
      </c>
      <c r="E13" s="10" t="e">
        <f>VLOOKUP(B13,'Overall Champs'!C:C,1,FALSE)</f>
        <v>#N/A</v>
      </c>
      <c r="F13" s="10" t="str">
        <f>VLOOKUP(B13,'Overall Champs'!P:P,1,FALSE)</f>
        <v>Sarah O'Sullivan</v>
      </c>
      <c r="G13" s="10" t="str">
        <f>VLOOKUP(B13,' xc Table'!B:B,1,FALSE)</f>
        <v>Sarah O'Sullivan</v>
      </c>
    </row>
    <row r="14" spans="1:7">
      <c r="A14" s="6">
        <v>3</v>
      </c>
      <c r="B14" s="97" t="s">
        <v>64</v>
      </c>
      <c r="C14" s="6" t="str">
        <f>VLOOKUP(B14,' xc Table'!$B$3:$B$75,1,FALSE)</f>
        <v>Sharon Hudson</v>
      </c>
      <c r="D14" s="6">
        <f t="shared" si="0"/>
        <v>23</v>
      </c>
      <c r="E14" s="10" t="e">
        <f>VLOOKUP(B14,'Overall Champs'!C:C,1,FALSE)</f>
        <v>#N/A</v>
      </c>
      <c r="F14" s="10" t="str">
        <f>VLOOKUP(B14,'Overall Champs'!P:P,1,FALSE)</f>
        <v>Sharon Hudson</v>
      </c>
      <c r="G14" s="10" t="str">
        <f>VLOOKUP(B14,' xc Table'!B:B,1,FALSE)</f>
        <v>Sharon Hudson</v>
      </c>
    </row>
    <row r="15" spans="1:7">
      <c r="A15" s="6">
        <v>4</v>
      </c>
      <c r="B15" s="97" t="s">
        <v>62</v>
      </c>
      <c r="C15" s="6" t="str">
        <f>VLOOKUP(B15,' xc Table'!$B$3:$B$75,1,FALSE)</f>
        <v>Lorna Hubbard</v>
      </c>
      <c r="D15" s="6">
        <f t="shared" si="0"/>
        <v>22</v>
      </c>
      <c r="E15" s="10" t="e">
        <f>VLOOKUP(B15,'Overall Champs'!C:C,1,FALSE)</f>
        <v>#N/A</v>
      </c>
      <c r="F15" s="10" t="str">
        <f>VLOOKUP(B15,'Overall Champs'!P:P,1,FALSE)</f>
        <v>Lorna Hubbard</v>
      </c>
      <c r="G15" s="10" t="str">
        <f>VLOOKUP(B15,' xc Table'!B:B,1,FALSE)</f>
        <v>Lorna Hubbard</v>
      </c>
    </row>
    <row r="16" spans="1:7">
      <c r="A16" s="6">
        <v>5</v>
      </c>
      <c r="B16" s="8"/>
      <c r="C16" s="6" t="e">
        <f>VLOOKUP(B16,' xc Table'!$B$3:$B$75,1,FALSE)</f>
        <v>#N/A</v>
      </c>
      <c r="D16" s="6">
        <f t="shared" si="0"/>
        <v>21</v>
      </c>
      <c r="E16" s="10" t="e">
        <f>VLOOKUP(B16,'Overall Champs'!C:C,1,FALSE)</f>
        <v>#N/A</v>
      </c>
      <c r="F16" s="10" t="e">
        <f>VLOOKUP(B16,'Overall Champs'!P:P,1,FALSE)</f>
        <v>#N/A</v>
      </c>
      <c r="G16" s="10" t="e">
        <f>VLOOKUP(B16,' xc Table'!B:B,1,FALSE)</f>
        <v>#N/A</v>
      </c>
    </row>
    <row r="17" spans="1:8">
      <c r="A17" s="6">
        <v>6</v>
      </c>
      <c r="B17" s="8"/>
      <c r="C17" s="6" t="e">
        <f>VLOOKUP(B17,' xc Table'!$B$3:$B$75,1,FALSE)</f>
        <v>#N/A</v>
      </c>
      <c r="D17" s="6">
        <f t="shared" si="0"/>
        <v>20</v>
      </c>
      <c r="E17" s="10" t="e">
        <f>VLOOKUP(B17,'Overall Champs'!C:C,1,FALSE)</f>
        <v>#N/A</v>
      </c>
      <c r="F17" s="10" t="e">
        <f>VLOOKUP(B17,'Overall Champs'!P:P,1,FALSE)</f>
        <v>#N/A</v>
      </c>
      <c r="G17" s="10" t="e">
        <f>VLOOKUP(B17,' xc Table'!B:B,1,FALSE)</f>
        <v>#N/A</v>
      </c>
    </row>
    <row r="18" spans="1:8">
      <c r="A18" s="6">
        <v>7</v>
      </c>
      <c r="C18" s="6" t="e">
        <f>VLOOKUP(B18,' xc Table'!$B$3:$B$75,1,FALSE)</f>
        <v>#N/A</v>
      </c>
      <c r="D18" s="6">
        <f t="shared" si="0"/>
        <v>19</v>
      </c>
      <c r="E18" s="10" t="e">
        <f>VLOOKUP(B18,'Overall Champs'!C:C,1,FALSE)</f>
        <v>#N/A</v>
      </c>
      <c r="F18" s="10" t="e">
        <f>VLOOKUP(B18,'Overall Champs'!P:P,1,FALSE)</f>
        <v>#N/A</v>
      </c>
      <c r="G18" s="10" t="e">
        <f>VLOOKUP(B18,' xc Table'!B:B,1,FALSE)</f>
        <v>#N/A</v>
      </c>
    </row>
    <row r="19" spans="1:8">
      <c r="A19" s="7" t="s">
        <v>139</v>
      </c>
      <c r="B19" s="7"/>
      <c r="C19" s="6"/>
      <c r="D19" s="7"/>
      <c r="G19" s="10" t="e">
        <f>VLOOKUP(B19,' xc Table'!B:B,1,FALSE)</f>
        <v>#N/A</v>
      </c>
    </row>
    <row r="20" spans="1:8">
      <c r="A20" s="6" t="s">
        <v>91</v>
      </c>
      <c r="B20" s="6"/>
      <c r="C20" s="6"/>
      <c r="D20" s="8" t="s">
        <v>98</v>
      </c>
      <c r="G20" s="10" t="e">
        <f>VLOOKUP(B20,' xc Table'!B:B,1,FALSE)</f>
        <v>#N/A</v>
      </c>
      <c r="H20" s="6"/>
    </row>
    <row r="21" spans="1:8">
      <c r="A21" s="6">
        <v>1</v>
      </c>
      <c r="B21" s="18" t="s">
        <v>410</v>
      </c>
      <c r="C21" s="6" t="str">
        <f>VLOOKUP(B21,' xc Table'!$B$3:$B$75,1,FALSE)</f>
        <v>Ian Maher</v>
      </c>
      <c r="D21" s="6">
        <f>26-A21</f>
        <v>25</v>
      </c>
      <c r="E21" s="10" t="str">
        <f>VLOOKUP(B21,'Overall Champs'!C:C,1,FALSE)</f>
        <v>Ian Maher</v>
      </c>
      <c r="F21" s="10" t="e">
        <f>VLOOKUP(B21,'Overall Champs'!P:P,1,FALSE)</f>
        <v>#N/A</v>
      </c>
      <c r="G21" s="10" t="str">
        <f>VLOOKUP(B21,' xc Table'!B:B,1,FALSE)</f>
        <v>Ian Maher</v>
      </c>
      <c r="H21" s="6"/>
    </row>
    <row r="22" spans="1:8">
      <c r="A22" s="6">
        <v>2</v>
      </c>
      <c r="B22" s="18" t="s">
        <v>11</v>
      </c>
      <c r="C22" s="6" t="str">
        <f>VLOOKUP(B22,' xc Table'!$B$3:$B$75,1,FALSE)</f>
        <v>John Conroy</v>
      </c>
      <c r="D22" s="6">
        <f t="shared" ref="D22:D28" si="1">26-A22</f>
        <v>24</v>
      </c>
      <c r="E22" s="10" t="str">
        <f>VLOOKUP(B22,'Overall Champs'!C:C,1,FALSE)</f>
        <v>John Conroy</v>
      </c>
      <c r="F22" s="10" t="e">
        <f>VLOOKUP(B22,'Overall Champs'!P:P,1,FALSE)</f>
        <v>#N/A</v>
      </c>
      <c r="G22" s="10" t="str">
        <f>VLOOKUP(B22,' xc Table'!B:B,1,FALSE)</f>
        <v>John Conroy</v>
      </c>
      <c r="H22" s="6"/>
    </row>
    <row r="23" spans="1:8">
      <c r="A23" s="6">
        <v>3</v>
      </c>
      <c r="B23" s="18" t="s">
        <v>7</v>
      </c>
      <c r="C23" s="6" t="str">
        <f>VLOOKUP(B23,' xc Table'!$B$3:$B$75,1,FALSE)</f>
        <v>Paul Crabtree</v>
      </c>
      <c r="D23" s="6">
        <f t="shared" si="1"/>
        <v>23</v>
      </c>
      <c r="E23" s="10" t="str">
        <f>VLOOKUP(B23,'Overall Champs'!C:C,1,FALSE)</f>
        <v>Paul Crabtree</v>
      </c>
      <c r="F23" s="10" t="e">
        <f>VLOOKUP(B23,'Overall Champs'!P:P,1,FALSE)</f>
        <v>#N/A</v>
      </c>
      <c r="G23" s="10" t="str">
        <f>VLOOKUP(B23,' xc Table'!B:B,1,FALSE)</f>
        <v>Paul Crabtree</v>
      </c>
      <c r="H23" s="6"/>
    </row>
    <row r="24" spans="1:8">
      <c r="A24" s="6">
        <v>4</v>
      </c>
      <c r="B24" s="18" t="s">
        <v>247</v>
      </c>
      <c r="C24" s="6" t="str">
        <f>VLOOKUP(B24,' xc Table'!$B$3:$B$75,1,FALSE)</f>
        <v>Paul Wilson</v>
      </c>
      <c r="D24" s="6">
        <f t="shared" si="1"/>
        <v>22</v>
      </c>
      <c r="E24" s="10" t="str">
        <f>VLOOKUP(B24,'Overall Champs'!C:C,1,FALSE)</f>
        <v>Paul Wilson</v>
      </c>
      <c r="F24" s="10" t="e">
        <f>VLOOKUP(B24,'Overall Champs'!P:P,1,FALSE)</f>
        <v>#N/A</v>
      </c>
      <c r="G24" s="10" t="str">
        <f>VLOOKUP(B24,' xc Table'!B:B,1,FALSE)</f>
        <v>Paul Wilson</v>
      </c>
      <c r="H24" s="6"/>
    </row>
    <row r="25" spans="1:8">
      <c r="A25" s="6">
        <v>1</v>
      </c>
      <c r="B25" s="18" t="s">
        <v>62</v>
      </c>
      <c r="C25" s="6" t="str">
        <f>VLOOKUP(B25,' xc Table'!$B$3:$B$75,1,FALSE)</f>
        <v>Lorna Hubbard</v>
      </c>
      <c r="D25" s="6">
        <f t="shared" si="1"/>
        <v>25</v>
      </c>
      <c r="E25" s="10" t="e">
        <f>VLOOKUP(B25,'Overall Champs'!C:C,1,FALSE)</f>
        <v>#N/A</v>
      </c>
      <c r="F25" s="10" t="str">
        <f>VLOOKUP(B25,'Overall Champs'!P:P,1,FALSE)</f>
        <v>Lorna Hubbard</v>
      </c>
      <c r="G25" s="10" t="str">
        <f>VLOOKUP(B25,' xc Table'!B:B,1,FALSE)</f>
        <v>Lorna Hubbard</v>
      </c>
      <c r="H25" s="6"/>
    </row>
    <row r="26" spans="1:8">
      <c r="A26" s="6">
        <v>2</v>
      </c>
      <c r="B26" s="18" t="s">
        <v>910</v>
      </c>
      <c r="C26" s="6" t="str">
        <f>VLOOKUP(B26,' xc Table'!$B$3:$B$75,1,FALSE)</f>
        <v>Emma Dooks</v>
      </c>
      <c r="D26" s="6">
        <f t="shared" si="1"/>
        <v>24</v>
      </c>
      <c r="E26" s="10" t="e">
        <f>VLOOKUP(B26,'Overall Champs'!C:C,1,FALSE)</f>
        <v>#N/A</v>
      </c>
      <c r="F26" s="10" t="str">
        <f>VLOOKUP(B26,'Overall Champs'!P:P,1,FALSE)</f>
        <v>Emma Dooks</v>
      </c>
      <c r="G26" s="10" t="str">
        <f>VLOOKUP(B26,' xc Table'!B:B,1,FALSE)</f>
        <v>Emma Dooks</v>
      </c>
      <c r="H26" s="6"/>
    </row>
    <row r="27" spans="1:8">
      <c r="A27" s="6">
        <v>1</v>
      </c>
      <c r="B27" s="18"/>
      <c r="C27" s="6" t="e">
        <f>VLOOKUP(B27,' xc Table'!$B$3:$B$75,1,FALSE)</f>
        <v>#N/A</v>
      </c>
      <c r="D27" s="6">
        <f t="shared" si="1"/>
        <v>25</v>
      </c>
      <c r="G27" s="10" t="e">
        <f>VLOOKUP(B27,' xc Table'!B:B,1,FALSE)</f>
        <v>#N/A</v>
      </c>
      <c r="H27" s="6"/>
    </row>
    <row r="28" spans="1:8">
      <c r="A28" s="6">
        <v>1</v>
      </c>
      <c r="B28" s="18"/>
      <c r="C28" s="6" t="e">
        <f>VLOOKUP(B28,' xc Table'!$B$3:$B$75,1,FALSE)</f>
        <v>#N/A</v>
      </c>
      <c r="D28" s="6">
        <f t="shared" si="1"/>
        <v>25</v>
      </c>
      <c r="G28" s="10" t="e">
        <f>VLOOKUP(B28,' xc Table'!B:B,1,FALSE)</f>
        <v>#N/A</v>
      </c>
      <c r="H28" s="6"/>
    </row>
    <row r="29" spans="1:8">
      <c r="A29" s="6">
        <v>2</v>
      </c>
      <c r="B29" s="8"/>
      <c r="C29" s="6" t="e">
        <f>VLOOKUP(B29,' xc Table'!$B$3:$B$75,1,FALSE)</f>
        <v>#N/A</v>
      </c>
      <c r="D29" s="6">
        <f>26-A29</f>
        <v>24</v>
      </c>
      <c r="G29" s="10" t="e">
        <f>VLOOKUP(B29,' xc Table'!B:B,1,FALSE)</f>
        <v>#N/A</v>
      </c>
      <c r="H29" s="6"/>
    </row>
    <row r="30" spans="1:8">
      <c r="C30" s="6"/>
      <c r="G30" s="10" t="e">
        <f>VLOOKUP(B30,' xc Table'!B:B,1,FALSE)</f>
        <v>#N/A</v>
      </c>
    </row>
    <row r="31" spans="1:8">
      <c r="A31" s="7" t="s">
        <v>116</v>
      </c>
      <c r="B31" s="7"/>
      <c r="C31" s="6"/>
      <c r="D31" s="7"/>
      <c r="G31" s="10" t="e">
        <f>VLOOKUP(B31,' xc Table'!B:B,1,FALSE)</f>
        <v>#N/A</v>
      </c>
    </row>
    <row r="32" spans="1:8">
      <c r="A32" s="6" t="s">
        <v>91</v>
      </c>
      <c r="B32" s="6"/>
      <c r="C32" s="6"/>
      <c r="D32" s="8" t="s">
        <v>98</v>
      </c>
      <c r="G32" s="10" t="e">
        <f>VLOOKUP(B32,' xc Table'!B:B,1,FALSE)</f>
        <v>#N/A</v>
      </c>
    </row>
    <row r="33" spans="1:7">
      <c r="A33" s="6">
        <v>1</v>
      </c>
      <c r="B33" s="18"/>
      <c r="C33" s="6" t="e">
        <f>VLOOKUP(B33,' xc Table'!$B$3:$B$75,1,FALSE)</f>
        <v>#N/A</v>
      </c>
      <c r="D33" s="6">
        <f>26-A33</f>
        <v>25</v>
      </c>
      <c r="E33" s="10" t="e">
        <f>VLOOKUP(B33,'Overall Champs'!C:C,1,FALSE)</f>
        <v>#N/A</v>
      </c>
      <c r="F33" s="10" t="e">
        <f>VLOOKUP(B33,'Overall Champs'!P:P,1,FALSE)</f>
        <v>#N/A</v>
      </c>
      <c r="G33" s="10" t="e">
        <f>VLOOKUP(B33,' xc Table'!B:B,1,FALSE)</f>
        <v>#N/A</v>
      </c>
    </row>
    <row r="34" spans="1:7">
      <c r="A34" s="6">
        <v>2</v>
      </c>
      <c r="B34" s="18"/>
      <c r="C34" s="6" t="e">
        <f>VLOOKUP(B34,' xc Table'!$B$3:$B$75,1,FALSE)</f>
        <v>#N/A</v>
      </c>
      <c r="D34" s="6">
        <f>26-A34</f>
        <v>24</v>
      </c>
      <c r="E34" s="10" t="e">
        <f>VLOOKUP(B34,'Overall Champs'!C:C,1,FALSE)</f>
        <v>#N/A</v>
      </c>
      <c r="F34" s="10" t="e">
        <f>VLOOKUP(B34,'Overall Champs'!P:P,1,FALSE)</f>
        <v>#N/A</v>
      </c>
      <c r="G34" s="10" t="e">
        <f>VLOOKUP(B34,' xc Table'!B:B,1,FALSE)</f>
        <v>#N/A</v>
      </c>
    </row>
    <row r="35" spans="1:7">
      <c r="A35" s="6">
        <v>3</v>
      </c>
      <c r="B35" s="7"/>
      <c r="C35" s="6" t="e">
        <f>VLOOKUP(B35,' xc Table'!$B$3:$B$75,1,FALSE)</f>
        <v>#N/A</v>
      </c>
      <c r="D35" s="6">
        <f t="shared" ref="D35:D45" si="2">26-A35</f>
        <v>23</v>
      </c>
      <c r="E35" s="10" t="e">
        <f>VLOOKUP(B35,'Overall Champs'!C:C,1,FALSE)</f>
        <v>#N/A</v>
      </c>
      <c r="F35" s="10" t="e">
        <f>VLOOKUP(B35,'Overall Champs'!P:P,1,FALSE)</f>
        <v>#N/A</v>
      </c>
      <c r="G35" s="10" t="e">
        <f>VLOOKUP(B35,' xc Table'!B:B,1,FALSE)</f>
        <v>#N/A</v>
      </c>
    </row>
    <row r="36" spans="1:7">
      <c r="A36" s="6">
        <v>4</v>
      </c>
      <c r="B36" s="18"/>
      <c r="C36" s="6" t="e">
        <f>VLOOKUP(B36,' xc Table'!$B$3:$B$75,1,FALSE)</f>
        <v>#N/A</v>
      </c>
      <c r="D36" s="6">
        <f t="shared" si="2"/>
        <v>22</v>
      </c>
      <c r="E36" s="10" t="e">
        <f>VLOOKUP(B36,'Overall Champs'!C:C,1,FALSE)</f>
        <v>#N/A</v>
      </c>
      <c r="F36" s="10" t="e">
        <f>VLOOKUP(B36,'Overall Champs'!P:P,1,FALSE)</f>
        <v>#N/A</v>
      </c>
      <c r="G36" s="10" t="e">
        <f>VLOOKUP(B36,' xc Table'!B:B,1,FALSE)</f>
        <v>#N/A</v>
      </c>
    </row>
    <row r="37" spans="1:7">
      <c r="A37" s="6">
        <v>1</v>
      </c>
      <c r="B37" s="7"/>
      <c r="C37" s="6" t="e">
        <f>VLOOKUP(B37,' xc Table'!$B$3:$B$75,1,FALSE)</f>
        <v>#N/A</v>
      </c>
      <c r="D37" s="6">
        <f t="shared" si="2"/>
        <v>25</v>
      </c>
      <c r="E37" s="10" t="e">
        <f>VLOOKUP(B37,'Overall Champs'!C:C,1,FALSE)</f>
        <v>#N/A</v>
      </c>
      <c r="F37" s="10" t="e">
        <f>VLOOKUP(B37,'Overall Champs'!P:P,1,FALSE)</f>
        <v>#N/A</v>
      </c>
      <c r="G37" s="10" t="e">
        <f>VLOOKUP(B37,' xc Table'!B:B,1,FALSE)</f>
        <v>#N/A</v>
      </c>
    </row>
    <row r="38" spans="1:7">
      <c r="A38" s="6">
        <v>2</v>
      </c>
      <c r="B38" s="15"/>
      <c r="C38" s="6" t="e">
        <f>VLOOKUP(B38,' xc Table'!$B$3:$B$75,1,FALSE)</f>
        <v>#N/A</v>
      </c>
      <c r="D38" s="6">
        <f t="shared" si="2"/>
        <v>24</v>
      </c>
      <c r="E38" s="10" t="e">
        <f>VLOOKUP(B38,'Overall Champs'!C:C,1,FALSE)</f>
        <v>#N/A</v>
      </c>
      <c r="F38" s="10" t="e">
        <f>VLOOKUP(B38,'Overall Champs'!P:P,1,FALSE)</f>
        <v>#N/A</v>
      </c>
      <c r="G38" s="10" t="e">
        <f>VLOOKUP(B38,' xc Table'!B:B,1,FALSE)</f>
        <v>#N/A</v>
      </c>
    </row>
    <row r="39" spans="1:7">
      <c r="A39" s="6">
        <v>3</v>
      </c>
      <c r="B39" s="7"/>
      <c r="C39" s="6" t="e">
        <f>VLOOKUP(B39,' xc Table'!$B$3:$B$75,1,FALSE)</f>
        <v>#N/A</v>
      </c>
      <c r="D39" s="6">
        <f t="shared" si="2"/>
        <v>23</v>
      </c>
      <c r="E39" s="10" t="e">
        <f>VLOOKUP(B39,'Overall Champs'!C:C,1,FALSE)</f>
        <v>#N/A</v>
      </c>
      <c r="F39" s="10" t="e">
        <f>VLOOKUP(B39,'Overall Champs'!P:P,1,FALSE)</f>
        <v>#N/A</v>
      </c>
      <c r="G39" s="10" t="e">
        <f>VLOOKUP(B39,' xc Table'!B:B,1,FALSE)</f>
        <v>#N/A</v>
      </c>
    </row>
    <row r="40" spans="1:7">
      <c r="A40" s="6">
        <v>4</v>
      </c>
      <c r="B40" s="7"/>
      <c r="C40" s="6" t="e">
        <f>VLOOKUP(B40,' xc Table'!$B$3:$B$75,1,FALSE)</f>
        <v>#N/A</v>
      </c>
      <c r="D40" s="6">
        <f t="shared" si="2"/>
        <v>22</v>
      </c>
      <c r="E40" s="10" t="e">
        <f>VLOOKUP(B40,'Overall Champs'!C:C,1,FALSE)</f>
        <v>#N/A</v>
      </c>
      <c r="F40" s="10" t="e">
        <f>VLOOKUP(B40,'Overall Champs'!P:P,1,FALSE)</f>
        <v>#N/A</v>
      </c>
      <c r="G40" s="10" t="e">
        <f>VLOOKUP(B40,' xc Table'!B:B,1,FALSE)</f>
        <v>#N/A</v>
      </c>
    </row>
    <row r="41" spans="1:7">
      <c r="A41" s="6">
        <v>5</v>
      </c>
      <c r="B41" s="7"/>
      <c r="C41" s="6" t="e">
        <f>VLOOKUP(B41,' xc Table'!$B$3:$B$75,1,FALSE)</f>
        <v>#N/A</v>
      </c>
      <c r="D41" s="6">
        <f t="shared" si="2"/>
        <v>21</v>
      </c>
      <c r="E41" s="10" t="e">
        <f>VLOOKUP(B41,'Overall Champs'!$P$8:$P$37,1,FALSE)</f>
        <v>#N/A</v>
      </c>
      <c r="G41" s="10" t="e">
        <f>VLOOKUP(B41,' xc Table'!B:B,1,FALSE)</f>
        <v>#N/A</v>
      </c>
    </row>
    <row r="42" spans="1:7">
      <c r="A42" s="6">
        <v>6</v>
      </c>
      <c r="B42" s="7"/>
      <c r="C42" s="6" t="e">
        <f>VLOOKUP(B42,' xc Table'!$B$3:$B$75,1,FALSE)</f>
        <v>#N/A</v>
      </c>
      <c r="D42" s="6">
        <f t="shared" si="2"/>
        <v>20</v>
      </c>
      <c r="E42" s="10" t="e">
        <f>VLOOKUP(B42,'Overall Champs'!$P$8:$P$37,1,FALSE)</f>
        <v>#N/A</v>
      </c>
      <c r="G42" s="10" t="e">
        <f>VLOOKUP(B42,' xc Table'!B:B,1,FALSE)</f>
        <v>#N/A</v>
      </c>
    </row>
    <row r="43" spans="1:7">
      <c r="A43" s="6">
        <v>7</v>
      </c>
      <c r="B43" s="7"/>
      <c r="C43" s="6" t="e">
        <f>VLOOKUP(B43,' xc Table'!$B$3:$B$75,1,FALSE)</f>
        <v>#N/A</v>
      </c>
      <c r="D43" s="6">
        <f t="shared" si="2"/>
        <v>19</v>
      </c>
      <c r="E43" s="10" t="e">
        <f>VLOOKUP(B43,'Overall Champs'!$P$8:$P$37,1,FALSE)</f>
        <v>#N/A</v>
      </c>
      <c r="G43" s="10" t="e">
        <f>VLOOKUP(B43,' xc Table'!B:B,1,FALSE)</f>
        <v>#N/A</v>
      </c>
    </row>
    <row r="44" spans="1:7">
      <c r="A44" s="6">
        <v>8</v>
      </c>
      <c r="B44" s="7"/>
      <c r="C44" s="6" t="e">
        <f>VLOOKUP(B44,' xc Table'!$B$3:$B$75,1,FALSE)</f>
        <v>#N/A</v>
      </c>
      <c r="D44" s="6">
        <f t="shared" si="2"/>
        <v>18</v>
      </c>
      <c r="E44" s="10" t="e">
        <f>VLOOKUP(B44,'Overall Champs'!$P$8:$P$37,1,FALSE)</f>
        <v>#N/A</v>
      </c>
      <c r="G44" s="10" t="e">
        <f>VLOOKUP(B44,' xc Table'!B:B,1,FALSE)</f>
        <v>#N/A</v>
      </c>
    </row>
    <row r="45" spans="1:7">
      <c r="A45" s="6">
        <v>9</v>
      </c>
      <c r="B45" s="15"/>
      <c r="C45" s="6" t="e">
        <f>VLOOKUP(B45,' xc Table'!$B$3:$B$75,1,FALSE)</f>
        <v>#N/A</v>
      </c>
      <c r="D45" s="6">
        <f t="shared" si="2"/>
        <v>17</v>
      </c>
      <c r="E45" s="10" t="e">
        <f>VLOOKUP(B45,'Overall Champs'!$P$8:$P$37,1,FALSE)</f>
        <v>#N/A</v>
      </c>
      <c r="G45" s="10" t="e">
        <f>VLOOKUP(B45,' xc Table'!B:B,1,FALSE)</f>
        <v>#N/A</v>
      </c>
    </row>
    <row r="46" spans="1:7">
      <c r="C46" s="6"/>
      <c r="G46" s="10" t="e">
        <f>VLOOKUP(B46,' xc Table'!B:B,1,FALSE)</f>
        <v>#N/A</v>
      </c>
    </row>
    <row r="47" spans="1:7">
      <c r="A47" s="7" t="s">
        <v>117</v>
      </c>
      <c r="B47" s="7"/>
      <c r="C47" s="6"/>
      <c r="D47" s="7"/>
      <c r="G47" s="10" t="e">
        <f>VLOOKUP(B47,' xc Table'!B:B,1,FALSE)</f>
        <v>#N/A</v>
      </c>
    </row>
    <row r="48" spans="1:7">
      <c r="A48" s="6" t="s">
        <v>91</v>
      </c>
      <c r="B48" s="6"/>
      <c r="C48" s="6"/>
      <c r="D48" s="8" t="s">
        <v>98</v>
      </c>
      <c r="G48" s="10" t="e">
        <f>VLOOKUP(B48,' xc Table'!B:B,1,FALSE)</f>
        <v>#N/A</v>
      </c>
    </row>
    <row r="49" spans="1:7">
      <c r="A49" s="6">
        <v>1</v>
      </c>
      <c r="B49" s="8"/>
      <c r="C49" s="6" t="e">
        <f>VLOOKUP(B49,' xc Table'!$B$3:$B$75,1,FALSE)</f>
        <v>#N/A</v>
      </c>
      <c r="D49" s="6">
        <f>26-A49</f>
        <v>25</v>
      </c>
      <c r="E49" s="10" t="e">
        <f>VLOOKUP(B49,'Overall Champs'!C:C,1,FALSE)</f>
        <v>#N/A</v>
      </c>
      <c r="G49" s="10" t="e">
        <f>VLOOKUP(B49,' xc Table'!B:B,1,FALSE)</f>
        <v>#N/A</v>
      </c>
    </row>
    <row r="50" spans="1:7">
      <c r="A50" s="6">
        <v>2</v>
      </c>
      <c r="B50" s="96"/>
      <c r="C50" s="6" t="e">
        <f>VLOOKUP(B50,' xc Table'!$B$3:$B$75,1,FALSE)</f>
        <v>#N/A</v>
      </c>
      <c r="D50" s="6">
        <f t="shared" ref="D50:D60" si="3">26-A50</f>
        <v>24</v>
      </c>
      <c r="E50" s="10" t="e">
        <f>VLOOKUP(B50,'Overall Champs'!C:C,1,FALSE)</f>
        <v>#N/A</v>
      </c>
      <c r="G50" s="10" t="e">
        <f>VLOOKUP(B50,' xc Table'!B:B,1,FALSE)</f>
        <v>#N/A</v>
      </c>
    </row>
    <row r="51" spans="1:7">
      <c r="A51" s="6">
        <v>3</v>
      </c>
      <c r="B51" s="15"/>
      <c r="C51" s="6" t="e">
        <f>VLOOKUP(B51,' xc Table'!$B$3:$B$75,1,FALSE)</f>
        <v>#N/A</v>
      </c>
      <c r="D51" s="6">
        <f t="shared" si="3"/>
        <v>23</v>
      </c>
      <c r="E51" s="10" t="e">
        <f>VLOOKUP(B51,'Overall Champs'!C:C,1,FALSE)</f>
        <v>#N/A</v>
      </c>
      <c r="G51" s="10" t="e">
        <f>VLOOKUP(B51,' xc Table'!B:B,1,FALSE)</f>
        <v>#N/A</v>
      </c>
    </row>
    <row r="52" spans="1:7">
      <c r="A52" s="6">
        <v>4</v>
      </c>
      <c r="B52" s="8"/>
      <c r="C52" s="302" t="e">
        <f>VLOOKUP(B52,' xc Table'!$B$3:$B$75,1,FALSE)</f>
        <v>#N/A</v>
      </c>
      <c r="D52" s="6">
        <f t="shared" si="3"/>
        <v>22</v>
      </c>
      <c r="E52" s="10" t="e">
        <f>VLOOKUP(B52,'Overall Champs'!C:C,1,FALSE)</f>
        <v>#N/A</v>
      </c>
      <c r="G52" s="16" t="e">
        <f>VLOOKUP(B52,' xc Table'!B:B,1,FALSE)</f>
        <v>#N/A</v>
      </c>
    </row>
    <row r="53" spans="1:7">
      <c r="A53" s="6">
        <v>5</v>
      </c>
      <c r="B53" s="96"/>
      <c r="C53" s="6" t="e">
        <f>VLOOKUP(B53,' xc Table'!$B$3:$B$75,1,FALSE)</f>
        <v>#N/A</v>
      </c>
      <c r="D53" s="6">
        <f t="shared" si="3"/>
        <v>21</v>
      </c>
      <c r="E53" s="10" t="e">
        <f>VLOOKUP(B53,'Overall Champs'!C:C,1,FALSE)</f>
        <v>#N/A</v>
      </c>
      <c r="G53" s="10" t="e">
        <f>VLOOKUP(B53,' xc Table'!B:B,1,FALSE)</f>
        <v>#N/A</v>
      </c>
    </row>
    <row r="54" spans="1:7">
      <c r="A54" s="6">
        <v>6</v>
      </c>
      <c r="B54" s="96"/>
      <c r="C54" s="6" t="e">
        <f>VLOOKUP(B54,' xc Table'!$B$3:$B$75,1,FALSE)</f>
        <v>#N/A</v>
      </c>
      <c r="D54" s="6">
        <f t="shared" si="3"/>
        <v>20</v>
      </c>
      <c r="E54" s="10" t="e">
        <f>VLOOKUP(B54,'Overall Champs'!C:C,1,FALSE)</f>
        <v>#N/A</v>
      </c>
      <c r="F54" s="10" t="e">
        <f>VLOOKUP(B54,'Overall Champs'!P:P,1,FALSE)</f>
        <v>#N/A</v>
      </c>
      <c r="G54" s="10" t="e">
        <f>VLOOKUP(B54,' xc Table'!B:B,1,FALSE)</f>
        <v>#N/A</v>
      </c>
    </row>
    <row r="55" spans="1:7">
      <c r="A55" s="6">
        <v>1</v>
      </c>
      <c r="B55" s="96"/>
      <c r="C55" s="6" t="e">
        <f>VLOOKUP(B55,' xc Table'!$B$3:$B$75,1,FALSE)</f>
        <v>#N/A</v>
      </c>
      <c r="D55" s="6">
        <f t="shared" si="3"/>
        <v>25</v>
      </c>
      <c r="E55" s="10" t="e">
        <f>VLOOKUP(B55,'Overall Champs'!C:C,1,FALSE)</f>
        <v>#N/A</v>
      </c>
      <c r="F55" s="10" t="e">
        <f>VLOOKUP(B55,'Overall Champs'!P:P,1,FALSE)</f>
        <v>#N/A</v>
      </c>
      <c r="G55" s="10" t="e">
        <f>VLOOKUP(B55,' xc Table'!B:B,1,FALSE)</f>
        <v>#N/A</v>
      </c>
    </row>
    <row r="56" spans="1:7">
      <c r="A56" s="6">
        <v>2</v>
      </c>
      <c r="B56" s="96"/>
      <c r="C56" s="6" t="e">
        <f>VLOOKUP(B56,' xc Table'!$B$3:$B$75,1,FALSE)</f>
        <v>#N/A</v>
      </c>
      <c r="D56" s="6">
        <f t="shared" si="3"/>
        <v>24</v>
      </c>
      <c r="E56" s="10" t="e">
        <f>VLOOKUP(B56,'Overall Champs'!C:C,1,FALSE)</f>
        <v>#N/A</v>
      </c>
      <c r="F56" s="10" t="e">
        <f>VLOOKUP(B56,'Overall Champs'!P:P,1,FALSE)</f>
        <v>#N/A</v>
      </c>
      <c r="G56" s="10" t="e">
        <f>VLOOKUP(B56,' xc Table'!B:B,1,FALSE)</f>
        <v>#N/A</v>
      </c>
    </row>
    <row r="57" spans="1:7">
      <c r="A57" s="6">
        <v>3</v>
      </c>
      <c r="B57" s="96"/>
      <c r="C57" s="6" t="e">
        <f>VLOOKUP(B57,' xc Table'!$B$3:$B$75,1,FALSE)</f>
        <v>#N/A</v>
      </c>
      <c r="D57" s="6">
        <f t="shared" si="3"/>
        <v>23</v>
      </c>
      <c r="E57" s="10" t="e">
        <f>VLOOKUP(B57,'Overall Champs'!C:C,1,FALSE)</f>
        <v>#N/A</v>
      </c>
      <c r="F57" s="10" t="e">
        <f>VLOOKUP(B57,'Overall Champs'!P:P,1,FALSE)</f>
        <v>#N/A</v>
      </c>
      <c r="G57" s="10" t="e">
        <f>VLOOKUP(B57,' xc Table'!B:B,1,FALSE)</f>
        <v>#N/A</v>
      </c>
    </row>
    <row r="58" spans="1:7">
      <c r="A58" s="6">
        <v>4</v>
      </c>
      <c r="B58" s="96"/>
      <c r="C58" s="6" t="e">
        <f>VLOOKUP(B58,' xc Table'!$B$3:$B$75,1,FALSE)</f>
        <v>#N/A</v>
      </c>
      <c r="D58" s="6">
        <f t="shared" si="3"/>
        <v>22</v>
      </c>
      <c r="E58" s="10" t="e">
        <f>VLOOKUP(B58,'Overall Champs'!C:C,1,FALSE)</f>
        <v>#N/A</v>
      </c>
      <c r="F58" s="10" t="e">
        <f>VLOOKUP(B58,'Overall Champs'!P:P,1,FALSE)</f>
        <v>#N/A</v>
      </c>
      <c r="G58" s="10" t="e">
        <f>VLOOKUP(B58,' xc Table'!B:B,1,FALSE)</f>
        <v>#N/A</v>
      </c>
    </row>
    <row r="59" spans="1:7">
      <c r="A59" s="6">
        <v>5</v>
      </c>
      <c r="B59" s="96"/>
      <c r="C59" s="6" t="e">
        <f>VLOOKUP(B59,' xc Table'!$B$3:$B$75,1,FALSE)</f>
        <v>#N/A</v>
      </c>
      <c r="D59" s="6">
        <f t="shared" si="3"/>
        <v>21</v>
      </c>
      <c r="E59" s="10" t="e">
        <f>VLOOKUP(B59,'Overall Champs'!C:C,1,FALSE)</f>
        <v>#N/A</v>
      </c>
      <c r="F59" s="10" t="e">
        <f>VLOOKUP(B59,'Overall Champs'!P:P,1,FALSE)</f>
        <v>#N/A</v>
      </c>
      <c r="G59" s="10" t="e">
        <f>VLOOKUP(B59,' xc Table'!B:B,1,FALSE)</f>
        <v>#N/A</v>
      </c>
    </row>
    <row r="60" spans="1:7">
      <c r="A60" s="6">
        <v>5</v>
      </c>
      <c r="B60" s="6"/>
      <c r="C60" s="6" t="e">
        <f>VLOOKUP(B60,' xc Table'!$B$3:$B$75,1,FALSE)</f>
        <v>#N/A</v>
      </c>
      <c r="D60" s="6">
        <f t="shared" si="3"/>
        <v>21</v>
      </c>
      <c r="E60" s="10" t="e">
        <f>VLOOKUP(B60,'Overall Champs'!C:C,1,FALSE)</f>
        <v>#N/A</v>
      </c>
      <c r="F60" s="10" t="e">
        <f>VLOOKUP(B60,'Overall Champs'!P:P,1,FALSE)</f>
        <v>#N/A</v>
      </c>
      <c r="G60" s="10" t="e">
        <f>VLOOKUP(B60,' xc Table'!B:B,1,FALSE)</f>
        <v>#N/A</v>
      </c>
    </row>
    <row r="61" spans="1:7">
      <c r="C61" s="6"/>
      <c r="F61" s="10" t="e">
        <f>VLOOKUP(B61,'Overall Champs'!P:P,1,FALSE)</f>
        <v>#N/A</v>
      </c>
      <c r="G61" s="10" t="e">
        <f>VLOOKUP(B61,' xc Table'!B:B,1,FALSE)</f>
        <v>#N/A</v>
      </c>
    </row>
    <row r="62" spans="1:7">
      <c r="A62" s="7" t="s">
        <v>117</v>
      </c>
      <c r="B62" s="7"/>
      <c r="C62" s="6"/>
      <c r="D62" s="7"/>
      <c r="G62" s="10" t="e">
        <f>VLOOKUP(B62,' xc Table'!B:B,1,FALSE)</f>
        <v>#N/A</v>
      </c>
    </row>
    <row r="63" spans="1:7">
      <c r="A63" s="6" t="s">
        <v>91</v>
      </c>
      <c r="B63" s="6"/>
      <c r="C63" s="6"/>
      <c r="D63" s="8" t="s">
        <v>98</v>
      </c>
      <c r="G63" s="10" t="e">
        <f>VLOOKUP(B63,' xc Table'!B:B,1,FALSE)</f>
        <v>#N/A</v>
      </c>
    </row>
    <row r="64" spans="1:7">
      <c r="A64" s="6">
        <v>1</v>
      </c>
      <c r="B64" s="8"/>
      <c r="C64" s="6" t="e">
        <f>VLOOKUP(B64,' xc Table'!$B$3:$B$75,1,FALSE)</f>
        <v>#N/A</v>
      </c>
      <c r="D64" s="6">
        <f t="shared" ref="D64:D72" si="4">26-A64</f>
        <v>25</v>
      </c>
      <c r="E64" s="10" t="e">
        <f>VLOOKUP(B64,'Overall Champs'!C:C,1,FALSE)</f>
        <v>#N/A</v>
      </c>
      <c r="F64" s="10" t="e">
        <f>VLOOKUP(B64,'Overall Champs'!P:P,1,FALSE)</f>
        <v>#N/A</v>
      </c>
      <c r="G64" s="10" t="e">
        <f>VLOOKUP(B64,' xc Table'!B:B,1,FALSE)</f>
        <v>#N/A</v>
      </c>
    </row>
    <row r="65" spans="1:7">
      <c r="A65" s="6">
        <v>2</v>
      </c>
      <c r="B65" s="8"/>
      <c r="C65" s="6" t="e">
        <f>VLOOKUP(B65,' xc Table'!$B$3:$B$75,1,FALSE)</f>
        <v>#N/A</v>
      </c>
      <c r="D65" s="6">
        <f t="shared" si="4"/>
        <v>24</v>
      </c>
      <c r="E65" s="10" t="e">
        <f>VLOOKUP(B65,'Overall Champs'!C:C,1,FALSE)</f>
        <v>#N/A</v>
      </c>
      <c r="F65" s="10" t="e">
        <f>VLOOKUP(B65,'Overall Champs'!P:P,1,FALSE)</f>
        <v>#N/A</v>
      </c>
      <c r="G65" s="10" t="e">
        <f>VLOOKUP(B65,' xc Table'!B:B,1,FALSE)</f>
        <v>#N/A</v>
      </c>
    </row>
    <row r="66" spans="1:7">
      <c r="A66" s="6">
        <v>3</v>
      </c>
      <c r="B66" s="8"/>
      <c r="C66" s="6" t="e">
        <f>VLOOKUP(B66,' xc Table'!$B$3:$B$75,1,FALSE)</f>
        <v>#N/A</v>
      </c>
      <c r="D66" s="6">
        <f t="shared" si="4"/>
        <v>23</v>
      </c>
      <c r="E66" s="10" t="e">
        <f>VLOOKUP(B66,'Overall Champs'!C:C,1,FALSE)</f>
        <v>#N/A</v>
      </c>
      <c r="F66" s="10" t="e">
        <f>VLOOKUP(B66,'Overall Champs'!P:P,1,FALSE)</f>
        <v>#N/A</v>
      </c>
      <c r="G66" s="10" t="e">
        <f>VLOOKUP(B66,' xc Table'!B:B,1,FALSE)</f>
        <v>#N/A</v>
      </c>
    </row>
    <row r="67" spans="1:7">
      <c r="A67" s="6">
        <v>4</v>
      </c>
      <c r="B67" s="8"/>
      <c r="C67" s="6" t="e">
        <f>VLOOKUP(B67,' xc Table'!$B$3:$B$75,1,FALSE)</f>
        <v>#N/A</v>
      </c>
      <c r="D67" s="6">
        <f t="shared" si="4"/>
        <v>22</v>
      </c>
      <c r="E67" s="10" t="e">
        <f>VLOOKUP(B67,'Overall Champs'!C:C,1,FALSE)</f>
        <v>#N/A</v>
      </c>
      <c r="F67" s="10" t="e">
        <f>VLOOKUP(B67,'Overall Champs'!P:P,1,FALSE)</f>
        <v>#N/A</v>
      </c>
      <c r="G67" s="10" t="e">
        <f>VLOOKUP(B67,' xc Table'!B:B,1,FALSE)</f>
        <v>#N/A</v>
      </c>
    </row>
    <row r="68" spans="1:7">
      <c r="A68" s="6">
        <v>5</v>
      </c>
      <c r="B68" s="8"/>
      <c r="C68" s="6" t="e">
        <f>VLOOKUP(B68,' xc Table'!$B$3:$B$75,1,FALSE)</f>
        <v>#N/A</v>
      </c>
      <c r="D68" s="6">
        <f t="shared" si="4"/>
        <v>21</v>
      </c>
      <c r="E68" s="10" t="e">
        <f>VLOOKUP(B68,'Overall Champs'!C:C,1,FALSE)</f>
        <v>#N/A</v>
      </c>
      <c r="F68" s="10" t="e">
        <f>VLOOKUP(B68,'Overall Champs'!P:P,1,FALSE)</f>
        <v>#N/A</v>
      </c>
      <c r="G68" s="10" t="e">
        <f>VLOOKUP(B68,' xc Table'!B:B,1,FALSE)</f>
        <v>#N/A</v>
      </c>
    </row>
    <row r="69" spans="1:7">
      <c r="A69" s="6">
        <v>1</v>
      </c>
      <c r="B69" s="8"/>
      <c r="C69" s="6" t="e">
        <f>VLOOKUP(B69,' xc Table'!$B$3:$B$75,1,FALSE)</f>
        <v>#N/A</v>
      </c>
      <c r="D69" s="6">
        <f t="shared" si="4"/>
        <v>25</v>
      </c>
      <c r="E69" s="10" t="e">
        <f>VLOOKUP(B69,'Overall Champs'!C:C,1,FALSE)</f>
        <v>#N/A</v>
      </c>
      <c r="F69" s="10" t="e">
        <f>VLOOKUP(B69,'Overall Champs'!P:P,1,FALSE)</f>
        <v>#N/A</v>
      </c>
      <c r="G69" s="10" t="e">
        <f>VLOOKUP(B69,' xc Table'!B:B,1,FALSE)</f>
        <v>#N/A</v>
      </c>
    </row>
    <row r="70" spans="1:7">
      <c r="A70" s="6">
        <v>2</v>
      </c>
      <c r="B70" s="8"/>
      <c r="C70" s="6" t="e">
        <f>VLOOKUP(B70,' xc Table'!$B$3:$B$75,1,FALSE)</f>
        <v>#N/A</v>
      </c>
      <c r="D70" s="6">
        <f t="shared" si="4"/>
        <v>24</v>
      </c>
      <c r="E70" s="10" t="e">
        <f>VLOOKUP(B70,'Overall Champs'!C:C,1,FALSE)</f>
        <v>#N/A</v>
      </c>
      <c r="F70" s="10" t="e">
        <f>VLOOKUP(B70,'Overall Champs'!P:P,1,FALSE)</f>
        <v>#N/A</v>
      </c>
      <c r="G70" s="10" t="e">
        <f>VLOOKUP(B70,' xc Table'!B:B,1,FALSE)</f>
        <v>#N/A</v>
      </c>
    </row>
    <row r="71" spans="1:7">
      <c r="A71" s="6">
        <v>4</v>
      </c>
      <c r="B71" s="8"/>
      <c r="C71" s="6" t="e">
        <f>VLOOKUP(B71,' xc Table'!$B$3:$B$75,1,FALSE)</f>
        <v>#N/A</v>
      </c>
      <c r="D71" s="6">
        <f t="shared" si="4"/>
        <v>22</v>
      </c>
      <c r="E71" s="10" t="e">
        <f>VLOOKUP(B71,'Overall Champs'!C:C,1,FALSE)</f>
        <v>#N/A</v>
      </c>
      <c r="F71" s="10" t="e">
        <f>VLOOKUP(B71,'Overall Champs'!P:P,1,FALSE)</f>
        <v>#N/A</v>
      </c>
      <c r="G71" s="10" t="e">
        <f>VLOOKUP(B71,' xc Table'!B:B,1,FALSE)</f>
        <v>#N/A</v>
      </c>
    </row>
    <row r="72" spans="1:7">
      <c r="A72" s="6">
        <v>5</v>
      </c>
      <c r="B72" s="8"/>
      <c r="C72" s="6" t="e">
        <f>VLOOKUP(B72,' xc Table'!$B$3:$B$75,1,FALSE)</f>
        <v>#N/A</v>
      </c>
      <c r="D72" s="6">
        <f t="shared" si="4"/>
        <v>21</v>
      </c>
      <c r="E72" s="10" t="e">
        <f>VLOOKUP(B72,'Overall Champs'!C:C,1,FALSE)</f>
        <v>#N/A</v>
      </c>
      <c r="F72" s="10" t="e">
        <f>VLOOKUP(B72,'Overall Champs'!P:P,1,FALSE)</f>
        <v>#N/A</v>
      </c>
      <c r="G72" s="10" t="e">
        <f>VLOOKUP(B72,' xc Table'!B:B,1,FALSE)</f>
        <v>#N/A</v>
      </c>
    </row>
    <row r="73" spans="1:7">
      <c r="A73" s="6">
        <v>6</v>
      </c>
      <c r="B73" s="6"/>
      <c r="C73" s="6" t="e">
        <f>VLOOKUP(B73,' xc Table'!$B$3:$B$75,1,FALSE)</f>
        <v>#N/A</v>
      </c>
      <c r="D73" s="6">
        <f>26-A73</f>
        <v>20</v>
      </c>
      <c r="G73" s="10" t="e">
        <f>VLOOKUP(B73,' xc Table'!B:B,1,FALSE)</f>
        <v>#N/A</v>
      </c>
    </row>
    <row r="74" spans="1:7">
      <c r="A74" s="6">
        <v>7</v>
      </c>
      <c r="B74" s="6"/>
      <c r="C74" s="6" t="e">
        <f>VLOOKUP(B74,' xc Table'!$B$3:$B$75,1,FALSE)</f>
        <v>#N/A</v>
      </c>
      <c r="D74" s="6">
        <f>26-A74</f>
        <v>19</v>
      </c>
      <c r="G74" s="10" t="e">
        <f>VLOOKUP(B74,' xc Table'!B:B,1,FALSE)</f>
        <v>#N/A</v>
      </c>
    </row>
    <row r="75" spans="1:7">
      <c r="A75" s="6">
        <v>5</v>
      </c>
      <c r="B75" s="6"/>
      <c r="C75" s="6" t="e">
        <f>VLOOKUP(B75,' xc Table'!$B$3:$B$75,1,FALSE)</f>
        <v>#N/A</v>
      </c>
      <c r="D75" s="6">
        <f>26-A75</f>
        <v>21</v>
      </c>
      <c r="G75" s="10" t="e">
        <f>VLOOKUP(B75,' xc Table'!B:B,1,FALSE)</f>
        <v>#N/A</v>
      </c>
    </row>
    <row r="76" spans="1:7">
      <c r="C76" s="6"/>
      <c r="G76" s="10" t="e">
        <f>VLOOKUP(B76,' xc Table'!B:B,1,FALSE)</f>
        <v>#N/A</v>
      </c>
    </row>
    <row r="77" spans="1:7">
      <c r="A77" s="7" t="s">
        <v>119</v>
      </c>
      <c r="B77" s="7"/>
      <c r="C77" s="6"/>
      <c r="D77" s="7"/>
      <c r="G77" s="10" t="e">
        <f>VLOOKUP(B77,' xc Table'!B:B,1,FALSE)</f>
        <v>#N/A</v>
      </c>
    </row>
    <row r="78" spans="1:7">
      <c r="A78" s="6" t="s">
        <v>91</v>
      </c>
      <c r="B78" s="6"/>
      <c r="C78" s="6"/>
      <c r="D78" s="8" t="s">
        <v>98</v>
      </c>
      <c r="G78" s="10" t="e">
        <f>VLOOKUP(B78,' xc Table'!B:B,1,FALSE)</f>
        <v>#N/A</v>
      </c>
    </row>
    <row r="79" spans="1:7">
      <c r="A79" s="6">
        <v>1</v>
      </c>
      <c r="B79" s="8"/>
      <c r="C79" s="6" t="e">
        <f>VLOOKUP(B79,' xc Table'!$B$3:$B$75,1,FALSE)</f>
        <v>#N/A</v>
      </c>
      <c r="D79" s="6">
        <f>26-A79</f>
        <v>25</v>
      </c>
      <c r="E79" s="10" t="e">
        <f>VLOOKUP(B79,'Overall Champs'!C:C,1,FALSE)</f>
        <v>#N/A</v>
      </c>
      <c r="F79" s="10" t="e">
        <f>VLOOKUP(B79,'Overall Champs'!P:P,1,FALSE)</f>
        <v>#N/A</v>
      </c>
      <c r="G79" s="10" t="e">
        <f>VLOOKUP(B79,' xc Table'!B:B,1,FALSE)</f>
        <v>#N/A</v>
      </c>
    </row>
    <row r="80" spans="1:7">
      <c r="A80" s="6">
        <v>2</v>
      </c>
      <c r="B80" s="8"/>
      <c r="C80" s="6" t="e">
        <f>VLOOKUP(B80,' xc Table'!$B$3:$B$75,1,FALSE)</f>
        <v>#N/A</v>
      </c>
      <c r="D80" s="6">
        <f t="shared" ref="D80:D89" si="5">26-A80</f>
        <v>24</v>
      </c>
      <c r="E80" s="10" t="e">
        <f>VLOOKUP(B80,'Overall Champs'!C:C,1,FALSE)</f>
        <v>#N/A</v>
      </c>
      <c r="F80" s="10" t="e">
        <f>VLOOKUP(B80,'Overall Champs'!P:P,1,FALSE)</f>
        <v>#N/A</v>
      </c>
      <c r="G80" s="10" t="e">
        <f>VLOOKUP(B80,' xc Table'!B:B,1,FALSE)</f>
        <v>#N/A</v>
      </c>
    </row>
    <row r="81" spans="1:7">
      <c r="A81" s="6">
        <v>3</v>
      </c>
      <c r="B81" s="8"/>
      <c r="C81" s="6" t="e">
        <f>VLOOKUP(B81,' xc Table'!$B$3:$B$75,1,FALSE)</f>
        <v>#N/A</v>
      </c>
      <c r="D81" s="6">
        <f t="shared" si="5"/>
        <v>23</v>
      </c>
      <c r="E81" s="10" t="e">
        <f>VLOOKUP(B81,'Overall Champs'!C:C,1,FALSE)</f>
        <v>#N/A</v>
      </c>
      <c r="F81" s="10" t="e">
        <f>VLOOKUP(B81,'Overall Champs'!P:P,1,FALSE)</f>
        <v>#N/A</v>
      </c>
      <c r="G81" s="10" t="e">
        <f>VLOOKUP(B81,' xc Table'!B:B,1,FALSE)</f>
        <v>#N/A</v>
      </c>
    </row>
    <row r="82" spans="1:7">
      <c r="A82" s="6">
        <v>4</v>
      </c>
      <c r="B82" s="8"/>
      <c r="C82" s="6" t="e">
        <f>VLOOKUP(B82,' xc Table'!$B$3:$B$75,1,FALSE)</f>
        <v>#N/A</v>
      </c>
      <c r="D82" s="6">
        <f t="shared" si="5"/>
        <v>22</v>
      </c>
      <c r="E82" s="10" t="e">
        <f>VLOOKUP(B82,'Overall Champs'!C:C,1,FALSE)</f>
        <v>#N/A</v>
      </c>
      <c r="F82" s="10" t="e">
        <f>VLOOKUP(B82,'Overall Champs'!P:P,1,FALSE)</f>
        <v>#N/A</v>
      </c>
      <c r="G82" s="10" t="e">
        <f>VLOOKUP(B82,' xc Table'!B:B,1,FALSE)</f>
        <v>#N/A</v>
      </c>
    </row>
    <row r="83" spans="1:7">
      <c r="A83" s="6">
        <v>5</v>
      </c>
      <c r="B83" s="8"/>
      <c r="C83" s="6" t="e">
        <f>VLOOKUP(B83,' xc Table'!$B$3:$B$75,1,FALSE)</f>
        <v>#N/A</v>
      </c>
      <c r="D83" s="6">
        <f t="shared" si="5"/>
        <v>21</v>
      </c>
      <c r="E83" s="10" t="e">
        <f>VLOOKUP(B83,'Overall Champs'!C:C,1,FALSE)</f>
        <v>#N/A</v>
      </c>
      <c r="F83" s="10" t="e">
        <f>VLOOKUP(B83,'Overall Champs'!P:P,1,FALSE)</f>
        <v>#N/A</v>
      </c>
      <c r="G83" s="10" t="e">
        <f>VLOOKUP(B83,' xc Table'!B:B,1,FALSE)</f>
        <v>#N/A</v>
      </c>
    </row>
    <row r="84" spans="1:7">
      <c r="A84" s="6">
        <v>1</v>
      </c>
      <c r="B84" s="8"/>
      <c r="C84" s="6" t="e">
        <f>VLOOKUP(B84,' xc Table'!$B$3:$B$75,1,FALSE)</f>
        <v>#N/A</v>
      </c>
      <c r="D84" s="6">
        <f t="shared" si="5"/>
        <v>25</v>
      </c>
      <c r="E84" s="10" t="e">
        <f>VLOOKUP(B84,'Overall Champs'!C:C,1,FALSE)</f>
        <v>#N/A</v>
      </c>
      <c r="F84" s="10" t="e">
        <f>VLOOKUP(B84,'Overall Champs'!P:P,1,FALSE)</f>
        <v>#N/A</v>
      </c>
      <c r="G84" s="10" t="e">
        <f>VLOOKUP(B84,' xc Table'!B:B,1,FALSE)</f>
        <v>#N/A</v>
      </c>
    </row>
    <row r="85" spans="1:7">
      <c r="A85" s="6">
        <v>2</v>
      </c>
      <c r="B85" s="8"/>
      <c r="C85" s="6" t="e">
        <f>VLOOKUP(B85,' xc Table'!$B$3:$B$75,1,FALSE)</f>
        <v>#N/A</v>
      </c>
      <c r="D85" s="6">
        <f t="shared" si="5"/>
        <v>24</v>
      </c>
      <c r="G85" s="10" t="e">
        <f>VLOOKUP(B85,' xc Table'!B:B,1,FALSE)</f>
        <v>#N/A</v>
      </c>
    </row>
    <row r="86" spans="1:7">
      <c r="A86" s="6">
        <v>3</v>
      </c>
      <c r="B86" s="8"/>
      <c r="C86" s="6" t="e">
        <f>VLOOKUP(B86,' xc Table'!$B$3:$B$75,1,FALSE)</f>
        <v>#N/A</v>
      </c>
      <c r="D86" s="6">
        <f t="shared" si="5"/>
        <v>23</v>
      </c>
      <c r="G86" s="10" t="e">
        <f>VLOOKUP(B86,' xc Table'!B:B,1,FALSE)</f>
        <v>#N/A</v>
      </c>
    </row>
    <row r="87" spans="1:7">
      <c r="A87" s="6">
        <v>4</v>
      </c>
      <c r="B87" s="6"/>
      <c r="C87" s="6" t="e">
        <f>VLOOKUP(B87,' xc Table'!$B$3:$B$75,1,FALSE)</f>
        <v>#N/A</v>
      </c>
      <c r="D87" s="6">
        <f t="shared" si="5"/>
        <v>22</v>
      </c>
      <c r="G87" s="10" t="e">
        <f>VLOOKUP(B87,' xc Table'!B:B,1,FALSE)</f>
        <v>#N/A</v>
      </c>
    </row>
    <row r="88" spans="1:7">
      <c r="A88" s="6">
        <v>7</v>
      </c>
      <c r="B88" s="6"/>
      <c r="C88" s="6" t="e">
        <f>VLOOKUP(B88,' xc Table'!$B$3:$B$75,1,FALSE)</f>
        <v>#N/A</v>
      </c>
      <c r="D88" s="6">
        <f t="shared" si="5"/>
        <v>19</v>
      </c>
      <c r="G88" s="10" t="e">
        <f>VLOOKUP(B88,' xc Table'!B:B,1,FALSE)</f>
        <v>#N/A</v>
      </c>
    </row>
    <row r="89" spans="1:7">
      <c r="A89" s="6">
        <v>5</v>
      </c>
      <c r="B89" s="6"/>
      <c r="C89" s="6" t="e">
        <f>VLOOKUP(B89,' xc Table'!$B$3:$B$75,1,FALSE)</f>
        <v>#N/A</v>
      </c>
      <c r="D89" s="6">
        <f t="shared" si="5"/>
        <v>21</v>
      </c>
      <c r="G89" s="10" t="e">
        <f>VLOOKUP(B89,' xc Table'!B:B,1,FALSE)</f>
        <v>#N/A</v>
      </c>
    </row>
    <row r="90" spans="1:7">
      <c r="G90" s="10" t="e">
        <f>VLOOKUP(B90,' xc Table'!B:B,1,FALSE)</f>
        <v>#N/A</v>
      </c>
    </row>
    <row r="91" spans="1:7">
      <c r="A91" s="7" t="s">
        <v>120</v>
      </c>
      <c r="B91" s="7"/>
      <c r="D91" s="7"/>
      <c r="G91" s="10" t="e">
        <f>VLOOKUP(B91,' xc Table'!B:B,1,FALSE)</f>
        <v>#N/A</v>
      </c>
    </row>
    <row r="92" spans="1:7">
      <c r="A92" s="6" t="s">
        <v>91</v>
      </c>
      <c r="B92" s="6"/>
      <c r="D92" s="8" t="s">
        <v>98</v>
      </c>
      <c r="G92" s="10" t="e">
        <f>VLOOKUP(B92,' xc Table'!B:B,1,FALSE)</f>
        <v>#N/A</v>
      </c>
    </row>
    <row r="93" spans="1:7">
      <c r="A93" s="6">
        <v>1</v>
      </c>
      <c r="B93" s="8"/>
      <c r="C93" s="6" t="e">
        <f>VLOOKUP(B93,' xc Table'!$B$3:$B$75,1,FALSE)</f>
        <v>#N/A</v>
      </c>
      <c r="D93" s="6">
        <f>26-A93</f>
        <v>25</v>
      </c>
      <c r="E93" s="10" t="e">
        <f>VLOOKUP(B93,'Overall Champs'!C:C,1,FALSE)</f>
        <v>#N/A</v>
      </c>
      <c r="F93" s="10" t="e">
        <f>VLOOKUP(B93,'Overall Champs'!P:P,1,FALSE)</f>
        <v>#N/A</v>
      </c>
      <c r="G93" s="10" t="e">
        <f>VLOOKUP(B93,' xc Table'!B:B,1,FALSE)</f>
        <v>#N/A</v>
      </c>
    </row>
    <row r="94" spans="1:7">
      <c r="A94" s="6">
        <v>2</v>
      </c>
      <c r="B94" s="8"/>
      <c r="C94" s="6" t="e">
        <f>VLOOKUP(B94,' xc Table'!$B$3:$B$75,1,FALSE)</f>
        <v>#N/A</v>
      </c>
      <c r="D94" s="6">
        <f t="shared" ref="D94:D104" si="6">26-A94</f>
        <v>24</v>
      </c>
      <c r="E94" s="10" t="e">
        <f>VLOOKUP(B94,'Overall Champs'!C:C,1,FALSE)</f>
        <v>#N/A</v>
      </c>
      <c r="F94" s="10" t="e">
        <f>VLOOKUP(B94,'Overall Champs'!P:P,1,FALSE)</f>
        <v>#N/A</v>
      </c>
      <c r="G94" s="10" t="e">
        <f>VLOOKUP(B94,' xc Table'!B:B,1,FALSE)</f>
        <v>#N/A</v>
      </c>
    </row>
    <row r="95" spans="1:7">
      <c r="A95" s="6">
        <v>3</v>
      </c>
      <c r="B95" s="8"/>
      <c r="C95" s="6" t="e">
        <f>VLOOKUP(B95,' xc Table'!$B$3:$B$75,1,FALSE)</f>
        <v>#N/A</v>
      </c>
      <c r="D95" s="6">
        <f t="shared" si="6"/>
        <v>23</v>
      </c>
      <c r="E95" s="10" t="e">
        <f>VLOOKUP(B95,'Overall Champs'!C:C,1,FALSE)</f>
        <v>#N/A</v>
      </c>
      <c r="F95" s="10" t="e">
        <f>VLOOKUP(B95,'Overall Champs'!P:P,1,FALSE)</f>
        <v>#N/A</v>
      </c>
      <c r="G95" s="10" t="e">
        <f>VLOOKUP(B95,' xc Table'!B:B,1,FALSE)</f>
        <v>#N/A</v>
      </c>
    </row>
    <row r="96" spans="1:7">
      <c r="A96" s="6">
        <v>4</v>
      </c>
      <c r="B96" s="15"/>
      <c r="C96" s="6" t="e">
        <f>VLOOKUP(B96,' xc Table'!$B$3:$B$75,1,FALSE)</f>
        <v>#N/A</v>
      </c>
      <c r="D96" s="6">
        <f t="shared" si="6"/>
        <v>22</v>
      </c>
      <c r="E96" s="10" t="e">
        <f>VLOOKUP(B96,'Overall Champs'!C:C,1,FALSE)</f>
        <v>#N/A</v>
      </c>
      <c r="F96" s="10" t="e">
        <f>VLOOKUP(B96,'Overall Champs'!P:P,1,FALSE)</f>
        <v>#N/A</v>
      </c>
      <c r="G96" s="10" t="e">
        <f>VLOOKUP(B96,' xc Table'!B:B,1,FALSE)</f>
        <v>#N/A</v>
      </c>
    </row>
    <row r="97" spans="1:7">
      <c r="A97" s="6">
        <v>5</v>
      </c>
      <c r="B97" s="96"/>
      <c r="C97" s="6" t="e">
        <f>VLOOKUP(B97,' xc Table'!$B$3:$B$75,1,FALSE)</f>
        <v>#N/A</v>
      </c>
      <c r="D97" s="6">
        <f t="shared" si="6"/>
        <v>21</v>
      </c>
      <c r="E97" s="10" t="e">
        <f>VLOOKUP(B97,'Overall Champs'!C:C,1,FALSE)</f>
        <v>#N/A</v>
      </c>
      <c r="F97" s="10" t="e">
        <f>VLOOKUP(B97,'Overall Champs'!P:P,1,FALSE)</f>
        <v>#N/A</v>
      </c>
      <c r="G97" s="10" t="e">
        <f>VLOOKUP(B97,' xc Table'!B:B,1,FALSE)</f>
        <v>#N/A</v>
      </c>
    </row>
    <row r="98" spans="1:7">
      <c r="A98" s="6">
        <v>6</v>
      </c>
      <c r="B98" s="96"/>
      <c r="C98" s="6" t="e">
        <f>VLOOKUP(B98,' xc Table'!$B$3:$B$75,1,FALSE)</f>
        <v>#N/A</v>
      </c>
      <c r="D98" s="6">
        <f t="shared" si="6"/>
        <v>20</v>
      </c>
      <c r="E98" s="10" t="e">
        <f>VLOOKUP(B98,'Overall Champs'!C:C,1,FALSE)</f>
        <v>#N/A</v>
      </c>
      <c r="F98" s="10" t="e">
        <f>VLOOKUP(B98,'Overall Champs'!P:P,1,FALSE)</f>
        <v>#N/A</v>
      </c>
      <c r="G98" s="10" t="e">
        <f>VLOOKUP(B98,' xc Table'!B:B,1,FALSE)</f>
        <v>#N/A</v>
      </c>
    </row>
    <row r="99" spans="1:7">
      <c r="A99" s="6">
        <v>1</v>
      </c>
      <c r="B99" s="97"/>
      <c r="C99" s="6" t="e">
        <f>VLOOKUP(B99,' xc Table'!$B$3:$B$75,1,FALSE)</f>
        <v>#N/A</v>
      </c>
      <c r="D99" s="6">
        <f t="shared" si="6"/>
        <v>25</v>
      </c>
      <c r="E99" s="10" t="e">
        <f>VLOOKUP(B99,'Overall Champs'!C:C,1,FALSE)</f>
        <v>#N/A</v>
      </c>
      <c r="F99" s="10" t="e">
        <f>VLOOKUP(B99,'Overall Champs'!P:P,1,FALSE)</f>
        <v>#N/A</v>
      </c>
      <c r="G99" s="10" t="e">
        <f>VLOOKUP(B99,' xc Table'!B:B,1,FALSE)</f>
        <v>#N/A</v>
      </c>
    </row>
    <row r="100" spans="1:7">
      <c r="A100" s="6">
        <v>2</v>
      </c>
      <c r="B100" s="97"/>
      <c r="C100" s="6" t="e">
        <f>VLOOKUP(B100,' xc Table'!$B$3:$B$75,1,FALSE)</f>
        <v>#N/A</v>
      </c>
      <c r="D100" s="6">
        <f t="shared" si="6"/>
        <v>24</v>
      </c>
      <c r="E100" s="10" t="e">
        <f>VLOOKUP(B100,'Overall Champs'!C:C,1,FALSE)</f>
        <v>#N/A</v>
      </c>
      <c r="F100" s="10" t="e">
        <f>VLOOKUP(B100,'Overall Champs'!P:P,1,FALSE)</f>
        <v>#N/A</v>
      </c>
      <c r="G100" s="10" t="e">
        <f>VLOOKUP(B100,' xc Table'!B:B,1,FALSE)</f>
        <v>#N/A</v>
      </c>
    </row>
    <row r="101" spans="1:7">
      <c r="A101" s="6">
        <v>3</v>
      </c>
      <c r="B101" s="98"/>
      <c r="C101" s="6" t="e">
        <f>VLOOKUP(B101,' xc Table'!$B$3:$B$75,1,FALSE)</f>
        <v>#N/A</v>
      </c>
      <c r="D101" s="6">
        <f t="shared" si="6"/>
        <v>23</v>
      </c>
      <c r="E101" s="10" t="e">
        <f>VLOOKUP(B101,'Overall Champs'!C:C,1,FALSE)</f>
        <v>#N/A</v>
      </c>
      <c r="F101" s="10" t="e">
        <f>VLOOKUP(B101,'Overall Champs'!P:P,1,FALSE)</f>
        <v>#N/A</v>
      </c>
      <c r="G101" s="10" t="e">
        <f>VLOOKUP(B101,' xc Table'!B:B,1,FALSE)</f>
        <v>#N/A</v>
      </c>
    </row>
    <row r="102" spans="1:7">
      <c r="A102" s="6">
        <v>4</v>
      </c>
      <c r="B102" s="97"/>
      <c r="C102" s="6" t="e">
        <f>VLOOKUP(B102,' xc Table'!$B$3:$B$75,1,FALSE)</f>
        <v>#N/A</v>
      </c>
      <c r="D102" s="6">
        <f t="shared" si="6"/>
        <v>22</v>
      </c>
      <c r="E102" s="10" t="e">
        <f>VLOOKUP(B102,'Overall Champs'!C:C,1,FALSE)</f>
        <v>#N/A</v>
      </c>
      <c r="F102" s="10" t="e">
        <f>VLOOKUP(B102,'Overall Champs'!P:P,1,FALSE)</f>
        <v>#N/A</v>
      </c>
      <c r="G102" s="10" t="e">
        <f>VLOOKUP(B102,' xc Table'!B:B,1,FALSE)</f>
        <v>#N/A</v>
      </c>
    </row>
    <row r="103" spans="1:7">
      <c r="A103" s="6">
        <v>5</v>
      </c>
      <c r="B103" s="97"/>
      <c r="C103" s="6" t="e">
        <f>VLOOKUP(B103,' xc Table'!$B$3:$B$75,1,FALSE)</f>
        <v>#N/A</v>
      </c>
      <c r="D103" s="6">
        <f t="shared" si="6"/>
        <v>21</v>
      </c>
      <c r="E103" s="10" t="e">
        <f>VLOOKUP(B103,'Overall Champs'!C:C,1,FALSE)</f>
        <v>#N/A</v>
      </c>
      <c r="F103" s="10" t="e">
        <f>VLOOKUP(B103,'Overall Champs'!P:P,1,FALSE)</f>
        <v>#N/A</v>
      </c>
      <c r="G103" s="10" t="e">
        <f>VLOOKUP(B103,' xc Table'!B:B,1,FALSE)</f>
        <v>#N/A</v>
      </c>
    </row>
    <row r="104" spans="1:7">
      <c r="A104" s="6">
        <v>6</v>
      </c>
      <c r="B104" s="97"/>
      <c r="C104" s="6" t="e">
        <f>VLOOKUP(B104,' xc Table'!$B$3:$B$75,1,FALSE)</f>
        <v>#N/A</v>
      </c>
      <c r="D104" s="6">
        <f t="shared" si="6"/>
        <v>20</v>
      </c>
      <c r="E104" s="10" t="e">
        <f>VLOOKUP(B104,'Overall Champs'!C:C,1,FALSE)</f>
        <v>#N/A</v>
      </c>
      <c r="F104" s="10" t="e">
        <f>VLOOKUP(B104,'Overall Champs'!P:P,1,FALSE)</f>
        <v>#N/A</v>
      </c>
      <c r="G104" s="10" t="e">
        <f>VLOOKUP(B104,' xc Table'!B:B,1,FALSE)</f>
        <v>#N/A</v>
      </c>
    </row>
    <row r="105" spans="1:7">
      <c r="A105" s="10">
        <v>7</v>
      </c>
      <c r="C105" s="6" t="e">
        <f>VLOOKUP(B105,' xc Table'!$B$3:$B$75,1,FALSE)</f>
        <v>#N/A</v>
      </c>
      <c r="D105" s="6">
        <f>26-A105</f>
        <v>19</v>
      </c>
      <c r="E105" s="10" t="e">
        <f>VLOOKUP(B105,'Overall Champs'!C:C,1,FALSE)</f>
        <v>#N/A</v>
      </c>
      <c r="F105" s="10" t="e">
        <f>VLOOKUP(B105,'Overall Champs'!P:P,1,FALSE)</f>
        <v>#N/A</v>
      </c>
      <c r="G105" s="10" t="e">
        <f>VLOOKUP(B105,' xc Table'!B:B,1,FALSE)</f>
        <v>#N/A</v>
      </c>
    </row>
    <row r="106" spans="1:7">
      <c r="A106" s="7" t="s">
        <v>121</v>
      </c>
      <c r="B106" s="7"/>
      <c r="D106" s="7"/>
      <c r="G106" s="10" t="e">
        <f>VLOOKUP(B106,' xc Table'!B:B,1,FALSE)</f>
        <v>#N/A</v>
      </c>
    </row>
    <row r="107" spans="1:7">
      <c r="A107" s="6" t="s">
        <v>91</v>
      </c>
      <c r="B107" s="6"/>
      <c r="D107" s="8" t="s">
        <v>98</v>
      </c>
      <c r="G107" s="10" t="e">
        <f>VLOOKUP(B107,' xc Table'!B:B,1,FALSE)</f>
        <v>#N/A</v>
      </c>
    </row>
    <row r="108" spans="1:7">
      <c r="A108" s="6">
        <v>1</v>
      </c>
      <c r="B108" s="8"/>
      <c r="C108" s="6" t="e">
        <f>VLOOKUP(B108,' xc Table'!$B$3:$B$75,1,FALSE)</f>
        <v>#N/A</v>
      </c>
      <c r="D108" s="6">
        <f>26-A108</f>
        <v>25</v>
      </c>
      <c r="G108" s="10" t="e">
        <f>VLOOKUP(B108,' xc Table'!B:B,1,FALSE)</f>
        <v>#N/A</v>
      </c>
    </row>
    <row r="109" spans="1:7">
      <c r="A109" s="6">
        <v>2</v>
      </c>
      <c r="B109" s="8"/>
      <c r="C109" s="6" t="e">
        <f>VLOOKUP(B109,' xc Table'!$B$3:$B$75,1,FALSE)</f>
        <v>#N/A</v>
      </c>
      <c r="D109" s="6">
        <f t="shared" ref="D109:D119" si="7">26-A109</f>
        <v>24</v>
      </c>
      <c r="G109" s="10" t="e">
        <f>VLOOKUP(B109,' xc Table'!B:B,1,FALSE)</f>
        <v>#N/A</v>
      </c>
    </row>
    <row r="110" spans="1:7">
      <c r="A110" s="6">
        <v>3</v>
      </c>
      <c r="B110" s="8"/>
      <c r="C110" s="6" t="e">
        <f>VLOOKUP(B110,' xc Table'!$B$3:$B$75,1,FALSE)</f>
        <v>#N/A</v>
      </c>
      <c r="D110" s="6">
        <f t="shared" si="7"/>
        <v>23</v>
      </c>
      <c r="G110" s="10" t="e">
        <f>VLOOKUP(B110,' xc Table'!B:B,1,FALSE)</f>
        <v>#N/A</v>
      </c>
    </row>
    <row r="111" spans="1:7">
      <c r="A111" s="6">
        <v>4</v>
      </c>
      <c r="B111" s="8"/>
      <c r="C111" s="6" t="e">
        <f>VLOOKUP(B111,' xc Table'!$B$3:$B$75,1,FALSE)</f>
        <v>#N/A</v>
      </c>
      <c r="D111" s="6">
        <f t="shared" si="7"/>
        <v>22</v>
      </c>
      <c r="G111" s="10" t="e">
        <f>VLOOKUP(B111,' xc Table'!B:B,1,FALSE)</f>
        <v>#N/A</v>
      </c>
    </row>
    <row r="112" spans="1:7">
      <c r="A112" s="6">
        <v>1</v>
      </c>
      <c r="B112" s="8"/>
      <c r="C112" s="6" t="e">
        <f>VLOOKUP(B112,' xc Table'!$B$3:$B$75,1,FALSE)</f>
        <v>#N/A</v>
      </c>
      <c r="D112" s="6">
        <f t="shared" si="7"/>
        <v>25</v>
      </c>
      <c r="G112" s="10" t="e">
        <f>VLOOKUP(B112,' xc Table'!B:B,1,FALSE)</f>
        <v>#N/A</v>
      </c>
    </row>
    <row r="113" spans="1:7">
      <c r="A113" s="6">
        <v>5</v>
      </c>
      <c r="B113" s="8"/>
      <c r="C113" s="6" t="e">
        <f>VLOOKUP(B113,' xc Table'!$B$3:$B$75,1,FALSE)</f>
        <v>#N/A</v>
      </c>
      <c r="D113" s="6">
        <f t="shared" si="7"/>
        <v>21</v>
      </c>
      <c r="G113" s="10" t="e">
        <f>VLOOKUP(B113,' xc Table'!B:B,1,FALSE)</f>
        <v>#N/A</v>
      </c>
    </row>
    <row r="114" spans="1:7">
      <c r="A114" s="6">
        <v>6</v>
      </c>
      <c r="B114" s="6"/>
      <c r="C114" s="6" t="e">
        <f>VLOOKUP(B114,' xc Table'!$B$3:$B$75,1,FALSE)</f>
        <v>#N/A</v>
      </c>
      <c r="D114" s="6">
        <f t="shared" si="7"/>
        <v>20</v>
      </c>
      <c r="G114" s="10" t="e">
        <f>VLOOKUP(B114,' xc Table'!B:B,1,FALSE)</f>
        <v>#N/A</v>
      </c>
    </row>
    <row r="115" spans="1:7">
      <c r="A115" s="6">
        <v>2</v>
      </c>
      <c r="B115" s="8"/>
      <c r="C115" s="6" t="e">
        <f>VLOOKUP(B115,' xc Table'!$B$3:$B$75,1,FALSE)</f>
        <v>#N/A</v>
      </c>
      <c r="D115" s="6">
        <f t="shared" si="7"/>
        <v>24</v>
      </c>
      <c r="G115" s="10" t="e">
        <f>VLOOKUP(B115,' xc Table'!B:B,1,FALSE)</f>
        <v>#N/A</v>
      </c>
    </row>
    <row r="116" spans="1:7">
      <c r="A116" s="6">
        <v>3</v>
      </c>
      <c r="B116" s="8"/>
      <c r="C116" s="6" t="e">
        <f>VLOOKUP(B116,' xc Table'!$B$3:$B$75,1,FALSE)</f>
        <v>#N/A</v>
      </c>
      <c r="D116" s="6">
        <f t="shared" si="7"/>
        <v>23</v>
      </c>
      <c r="G116" s="10" t="e">
        <f>VLOOKUP(B116,' xc Table'!B:B,1,FALSE)</f>
        <v>#N/A</v>
      </c>
    </row>
    <row r="117" spans="1:7">
      <c r="A117" s="6">
        <v>4</v>
      </c>
      <c r="B117" s="6"/>
      <c r="C117" s="6" t="e">
        <f>VLOOKUP(B117,' xc Table'!$B$3:$B$75,1,FALSE)</f>
        <v>#N/A</v>
      </c>
      <c r="D117" s="6">
        <f t="shared" si="7"/>
        <v>22</v>
      </c>
      <c r="G117" s="10" t="e">
        <f>VLOOKUP(B117,' xc Table'!B:B,1,FALSE)</f>
        <v>#N/A</v>
      </c>
    </row>
    <row r="118" spans="1:7">
      <c r="A118" s="6">
        <v>7</v>
      </c>
      <c r="B118" s="6"/>
      <c r="C118" s="6" t="e">
        <f>VLOOKUP(B118,' xc Table'!$B$3:$B$75,1,FALSE)</f>
        <v>#N/A</v>
      </c>
      <c r="D118" s="6">
        <f t="shared" si="7"/>
        <v>19</v>
      </c>
      <c r="G118" s="10" t="e">
        <f>VLOOKUP(B118,' xc Table'!B:B,1,FALSE)</f>
        <v>#N/A</v>
      </c>
    </row>
    <row r="119" spans="1:7">
      <c r="A119" s="6">
        <v>5</v>
      </c>
      <c r="B119" s="6"/>
      <c r="C119" s="6" t="e">
        <f>VLOOKUP(B119,' xc Table'!$B$3:$B$75,1,FALSE)</f>
        <v>#N/A</v>
      </c>
      <c r="D119" s="6">
        <f t="shared" si="7"/>
        <v>21</v>
      </c>
      <c r="G119" s="10" t="e">
        <f>VLOOKUP(B119,' xc Table'!B:B,1,FALSE)</f>
        <v>#N/A</v>
      </c>
    </row>
    <row r="120" spans="1:7">
      <c r="G120" s="10" t="e">
        <f>VLOOKUP(B120,' xc Table'!B:B,1,FALSE)</f>
        <v>#N/A</v>
      </c>
    </row>
    <row r="121" spans="1:7">
      <c r="A121" s="7" t="s">
        <v>122</v>
      </c>
      <c r="B121" s="7"/>
      <c r="D121" s="7"/>
      <c r="G121" s="10" t="e">
        <f>VLOOKUP(B121,' xc Table'!B:B,1,FALSE)</f>
        <v>#N/A</v>
      </c>
    </row>
    <row r="122" spans="1:7">
      <c r="A122" s="6" t="s">
        <v>91</v>
      </c>
      <c r="B122" s="6"/>
      <c r="D122" s="8" t="s">
        <v>98</v>
      </c>
      <c r="G122" s="10" t="e">
        <f>VLOOKUP(B122,' xc Table'!B:B,1,FALSE)</f>
        <v>#N/A</v>
      </c>
    </row>
    <row r="123" spans="1:7">
      <c r="A123" s="6">
        <v>1</v>
      </c>
      <c r="B123" s="8"/>
      <c r="C123" s="6" t="e">
        <f>VLOOKUP(B123,' xc Table'!$B$3:$B$75,1,FALSE)</f>
        <v>#N/A</v>
      </c>
      <c r="D123" s="6">
        <f>26-A123</f>
        <v>25</v>
      </c>
      <c r="G123" s="10" t="e">
        <f>VLOOKUP(B123,' xc Table'!B:B,1,FALSE)</f>
        <v>#N/A</v>
      </c>
    </row>
    <row r="124" spans="1:7">
      <c r="A124" s="6">
        <v>2</v>
      </c>
      <c r="B124" s="8"/>
      <c r="C124" s="6" t="e">
        <f>VLOOKUP(B124,' xc Table'!$B$3:$B$75,1,FALSE)</f>
        <v>#N/A</v>
      </c>
      <c r="D124" s="6">
        <f t="shared" ref="D124:D134" si="8">26-A124</f>
        <v>24</v>
      </c>
      <c r="G124" s="10" t="e">
        <f>VLOOKUP(B124,' xc Table'!B:B,1,FALSE)</f>
        <v>#N/A</v>
      </c>
    </row>
    <row r="125" spans="1:7">
      <c r="A125" s="6">
        <v>3</v>
      </c>
      <c r="B125" s="8"/>
      <c r="C125" s="6" t="e">
        <f>VLOOKUP(B125,' xc Table'!$B$3:$B$75,1,FALSE)</f>
        <v>#N/A</v>
      </c>
      <c r="D125" s="6">
        <f t="shared" si="8"/>
        <v>23</v>
      </c>
      <c r="G125" s="10" t="e">
        <f>VLOOKUP(B125,' xc Table'!B:B,1,FALSE)</f>
        <v>#N/A</v>
      </c>
    </row>
    <row r="126" spans="1:7">
      <c r="A126" s="6">
        <v>4</v>
      </c>
      <c r="B126" s="8"/>
      <c r="C126" s="6" t="e">
        <f>VLOOKUP(B126,' xc Table'!$B$3:$B$75,1,FALSE)</f>
        <v>#N/A</v>
      </c>
      <c r="D126" s="6">
        <f t="shared" si="8"/>
        <v>22</v>
      </c>
      <c r="G126" s="10" t="e">
        <f>VLOOKUP(B126,' xc Table'!B:B,1,FALSE)</f>
        <v>#N/A</v>
      </c>
    </row>
    <row r="127" spans="1:7">
      <c r="A127" s="6">
        <v>1</v>
      </c>
      <c r="B127" s="8"/>
      <c r="C127" s="6" t="e">
        <f>VLOOKUP(B127,' xc Table'!$B$3:$B$75,1,FALSE)</f>
        <v>#N/A</v>
      </c>
      <c r="D127" s="6">
        <f t="shared" si="8"/>
        <v>25</v>
      </c>
      <c r="G127" s="10" t="e">
        <f>VLOOKUP(B127,' xc Table'!B:B,1,FALSE)</f>
        <v>#N/A</v>
      </c>
    </row>
    <row r="128" spans="1:7">
      <c r="A128" s="6">
        <v>5</v>
      </c>
      <c r="B128" s="8"/>
      <c r="C128" s="6" t="e">
        <f>VLOOKUP(B128,' xc Table'!$B$3:$B$75,1,FALSE)</f>
        <v>#N/A</v>
      </c>
      <c r="D128" s="6">
        <f t="shared" si="8"/>
        <v>21</v>
      </c>
      <c r="G128" s="10" t="e">
        <f>VLOOKUP(B128,' xc Table'!B:B,1,FALSE)</f>
        <v>#N/A</v>
      </c>
    </row>
    <row r="129" spans="1:7">
      <c r="A129" s="6">
        <v>6</v>
      </c>
      <c r="B129" s="6"/>
      <c r="C129" s="6" t="e">
        <f>VLOOKUP(B129,' xc Table'!$B$3:$B$75,1,FALSE)</f>
        <v>#N/A</v>
      </c>
      <c r="D129" s="6">
        <f t="shared" si="8"/>
        <v>20</v>
      </c>
      <c r="G129" s="10" t="e">
        <f>VLOOKUP(B129,' xc Table'!B:B,1,FALSE)</f>
        <v>#N/A</v>
      </c>
    </row>
    <row r="130" spans="1:7">
      <c r="A130" s="6">
        <v>2</v>
      </c>
      <c r="B130" s="8"/>
      <c r="C130" s="6" t="e">
        <f>VLOOKUP(B130,' xc Table'!$B$3:$B$75,1,FALSE)</f>
        <v>#N/A</v>
      </c>
      <c r="D130" s="6">
        <f t="shared" si="8"/>
        <v>24</v>
      </c>
      <c r="G130" s="10" t="e">
        <f>VLOOKUP(B130,' xc Table'!B:B,1,FALSE)</f>
        <v>#N/A</v>
      </c>
    </row>
    <row r="131" spans="1:7">
      <c r="A131" s="6">
        <v>3</v>
      </c>
      <c r="B131" s="8"/>
      <c r="C131" s="6" t="e">
        <f>VLOOKUP(B131,' xc Table'!$B$3:$B$75,1,FALSE)</f>
        <v>#N/A</v>
      </c>
      <c r="D131" s="6">
        <f t="shared" si="8"/>
        <v>23</v>
      </c>
      <c r="G131" s="10" t="e">
        <f>VLOOKUP(B131,' xc Table'!B:B,1,FALSE)</f>
        <v>#N/A</v>
      </c>
    </row>
    <row r="132" spans="1:7">
      <c r="A132" s="6">
        <v>4</v>
      </c>
      <c r="B132" s="6"/>
      <c r="C132" s="6" t="e">
        <f>VLOOKUP(B132,' xc Table'!$B$3:$B$75,1,FALSE)</f>
        <v>#N/A</v>
      </c>
      <c r="D132" s="6">
        <f t="shared" si="8"/>
        <v>22</v>
      </c>
      <c r="G132" s="10" t="e">
        <f>VLOOKUP(B132,' xc Table'!B:B,1,FALSE)</f>
        <v>#N/A</v>
      </c>
    </row>
    <row r="133" spans="1:7">
      <c r="A133" s="6">
        <v>7</v>
      </c>
      <c r="B133" s="6"/>
      <c r="C133" s="6" t="e">
        <f>VLOOKUP(B133,' xc Table'!$B$3:$B$75,1,FALSE)</f>
        <v>#N/A</v>
      </c>
      <c r="D133" s="6">
        <f t="shared" si="8"/>
        <v>19</v>
      </c>
      <c r="G133" s="10" t="e">
        <f>VLOOKUP(B133,' xc Table'!B:B,1,FALSE)</f>
        <v>#N/A</v>
      </c>
    </row>
    <row r="134" spans="1:7">
      <c r="A134" s="6">
        <v>5</v>
      </c>
      <c r="B134" s="6"/>
      <c r="C134" s="6" t="e">
        <f>VLOOKUP(B134,' xc Table'!$B$3:$B$75,1,FALSE)</f>
        <v>#N/A</v>
      </c>
      <c r="D134" s="6">
        <f t="shared" si="8"/>
        <v>21</v>
      </c>
      <c r="G134" s="10" t="e">
        <f>VLOOKUP(B134,' xc Table'!B:B,1,FALSE)</f>
        <v>#N/A</v>
      </c>
    </row>
    <row r="135" spans="1:7">
      <c r="G135" s="10" t="e">
        <f>VLOOKUP(B135,' xc Table'!B:B,1,FALSE)</f>
        <v>#N/A</v>
      </c>
    </row>
    <row r="136" spans="1:7">
      <c r="G136" s="10" t="e">
        <f>VLOOKUP(B136,' xc Table'!B:B,1,FALSE)</f>
        <v>#N/A</v>
      </c>
    </row>
    <row r="137" spans="1:7">
      <c r="G137" s="10" t="e">
        <f>VLOOKUP(B137,' xc Table'!B:B,1,FALSE)</f>
        <v>#N/A</v>
      </c>
    </row>
    <row r="138" spans="1:7">
      <c r="G138" s="10" t="e">
        <f>VLOOKUP(B138,' xc Table'!B:B,1,FALSE)</f>
        <v>#N/A</v>
      </c>
    </row>
    <row r="139" spans="1:7">
      <c r="G139" s="10" t="e">
        <f>VLOOKUP(B139,' xc Table'!B:B,1,FALSE)</f>
        <v>#N/A</v>
      </c>
    </row>
    <row r="140" spans="1:7">
      <c r="G140" s="10" t="e">
        <f>VLOOKUP(B140,' xc Table'!B:B,1,FALSE)</f>
        <v>#N/A</v>
      </c>
    </row>
    <row r="141" spans="1:7">
      <c r="G141" s="10" t="e">
        <f>VLOOKUP(B141,' xc Table'!B:B,1,FALSE)</f>
        <v>#N/A</v>
      </c>
    </row>
    <row r="142" spans="1:7">
      <c r="G142" s="10" t="e">
        <f>VLOOKUP(B142,' xc Table'!B:B,1,FALSE)</f>
        <v>#N/A</v>
      </c>
    </row>
    <row r="143" spans="1:7">
      <c r="G143" s="10" t="e">
        <f>VLOOKUP(B143,' xc Table'!B:B,1,FALSE)</f>
        <v>#N/A</v>
      </c>
    </row>
    <row r="144" spans="1:7">
      <c r="G144" s="10" t="e">
        <f>VLOOKUP(B144,' xc Table'!B:B,1,FALSE)</f>
        <v>#N/A</v>
      </c>
    </row>
    <row r="145" spans="7:7">
      <c r="G145" s="10" t="e">
        <f>VLOOKUP(B145,' xc Table'!B:B,1,FALSE)</f>
        <v>#N/A</v>
      </c>
    </row>
    <row r="146" spans="7:7">
      <c r="G146" s="10" t="e">
        <f>VLOOKUP(B146,' xc Table'!B:B,1,FALSE)</f>
        <v>#N/A</v>
      </c>
    </row>
    <row r="147" spans="7:7">
      <c r="G147" s="10" t="e">
        <f>VLOOKUP(B147,' xc Table'!B:B,1,FALSE)</f>
        <v>#N/A</v>
      </c>
    </row>
    <row r="148" spans="7:7">
      <c r="G148" s="10" t="e">
        <f>VLOOKUP(B148,' xc Table'!B:B,1,FALSE)</f>
        <v>#N/A</v>
      </c>
    </row>
    <row r="149" spans="7:7">
      <c r="G149" s="10" t="e">
        <f>VLOOKUP(B149,' xc Table'!B:B,1,FALSE)</f>
        <v>#N/A</v>
      </c>
    </row>
    <row r="150" spans="7:7">
      <c r="G150" s="10" t="e">
        <f>VLOOKUP(B150,' xc Table'!B:B,1,FALSE)</f>
        <v>#N/A</v>
      </c>
    </row>
    <row r="151" spans="7:7">
      <c r="G151" s="10" t="e">
        <f>VLOOKUP(B151,' xc Table'!B:B,1,FALSE)</f>
        <v>#N/A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rgb="FF92D050"/>
  </sheetPr>
  <dimension ref="A1:K87"/>
  <sheetViews>
    <sheetView workbookViewId="0">
      <selection activeCell="B5" sqref="B5"/>
    </sheetView>
  </sheetViews>
  <sheetFormatPr defaultColWidth="14.44140625" defaultRowHeight="13.2"/>
  <cols>
    <col min="1" max="1" width="17.33203125" style="5" customWidth="1"/>
    <col min="2" max="2" width="31.6640625" style="5" customWidth="1"/>
    <col min="3" max="3" width="18.44140625" style="5" customWidth="1"/>
    <col min="4" max="4" width="17.33203125" style="5" customWidth="1"/>
    <col min="5" max="5" width="30.5546875" style="10" customWidth="1"/>
    <col min="6" max="6" width="19" style="10" customWidth="1"/>
    <col min="7" max="8" width="17.33203125" style="5" customWidth="1"/>
    <col min="9" max="16384" width="14.44140625" style="5"/>
  </cols>
  <sheetData>
    <row r="1" spans="1:11">
      <c r="A1" s="7" t="s">
        <v>103</v>
      </c>
      <c r="B1" s="7"/>
      <c r="C1" s="7"/>
      <c r="D1" s="7"/>
    </row>
    <row r="2" spans="1:11" ht="26.4">
      <c r="A2" s="11" t="s">
        <v>91</v>
      </c>
      <c r="B2" s="11"/>
      <c r="C2" s="12" t="s">
        <v>131</v>
      </c>
      <c r="D2" s="12" t="s">
        <v>98</v>
      </c>
      <c r="E2" s="7" t="s">
        <v>130</v>
      </c>
      <c r="F2" s="7" t="s">
        <v>130</v>
      </c>
      <c r="G2" s="12" t="s">
        <v>433</v>
      </c>
      <c r="H2" s="6"/>
      <c r="I2" s="6"/>
      <c r="J2" s="6" t="s">
        <v>92</v>
      </c>
      <c r="K2" s="7" t="s">
        <v>130</v>
      </c>
    </row>
    <row r="3" spans="1:11">
      <c r="A3" s="6">
        <v>1</v>
      </c>
      <c r="B3" s="6" t="s">
        <v>16</v>
      </c>
      <c r="C3" s="6" t="str">
        <f>VLOOKUP(B3,' extreme Table'!$B$3:$B$57,1,FALSE)</f>
        <v>Peter Lloyd</v>
      </c>
      <c r="D3" s="6">
        <f>26-A3</f>
        <v>25</v>
      </c>
      <c r="E3" s="10" t="str">
        <f>VLOOKUP(B3,'Overall Champs'!C:C,1,FALSE)</f>
        <v>Peter Lloyd</v>
      </c>
      <c r="F3" s="10" t="e">
        <f>VLOOKUP(B3,'Overall Champs'!P:P,1,FALSE)</f>
        <v>#N/A</v>
      </c>
      <c r="G3" s="6" t="str">
        <f>VLOOKUP(B3,' extreme Table'!B:B,1,FALSE)</f>
        <v>Peter Lloyd</v>
      </c>
      <c r="H3" s="6"/>
      <c r="I3" s="3"/>
      <c r="J3" s="6"/>
    </row>
    <row r="4" spans="1:11">
      <c r="A4" s="6">
        <v>2</v>
      </c>
      <c r="B4" s="6" t="s">
        <v>281</v>
      </c>
      <c r="C4" s="6" t="str">
        <f>VLOOKUP(B4,' extreme Table'!$B$3:$B$57,1,FALSE)</f>
        <v>Alan Kirton</v>
      </c>
      <c r="D4" s="6">
        <f t="shared" ref="D4:D15" si="0">26-A4</f>
        <v>24</v>
      </c>
      <c r="E4" s="10" t="str">
        <f>VLOOKUP(B4,'Overall Champs'!C:C,1,FALSE)</f>
        <v>Alan Kirton</v>
      </c>
      <c r="F4" s="10" t="e">
        <f>VLOOKUP(B4,'Overall Champs'!P:P,1,FALSE)</f>
        <v>#N/A</v>
      </c>
      <c r="G4" s="6" t="str">
        <f>VLOOKUP(B4,' extreme Table'!B:B,1,FALSE)</f>
        <v>Alan Kirton</v>
      </c>
      <c r="H4" s="6"/>
      <c r="I4" s="3"/>
      <c r="J4" s="6"/>
    </row>
    <row r="5" spans="1:11">
      <c r="A5" s="6">
        <v>3</v>
      </c>
      <c r="B5" s="6"/>
      <c r="C5" s="6" t="e">
        <f>VLOOKUP(B5,' extreme Table'!$B$3:$B$57,1,FALSE)</f>
        <v>#N/A</v>
      </c>
      <c r="D5" s="6">
        <f t="shared" si="0"/>
        <v>23</v>
      </c>
      <c r="E5" s="10" t="e">
        <f>VLOOKUP(B5,'Overall Champs'!C:C,1,FALSE)</f>
        <v>#N/A</v>
      </c>
      <c r="F5" s="10" t="e">
        <f>VLOOKUP(B5,'Overall Champs'!P:P,1,FALSE)</f>
        <v>#N/A</v>
      </c>
      <c r="G5" s="6" t="e">
        <f>VLOOKUP(B5,' extreme Table'!B:B,1,FALSE)</f>
        <v>#N/A</v>
      </c>
      <c r="H5" s="6"/>
      <c r="I5" s="3"/>
      <c r="J5" s="6"/>
    </row>
    <row r="6" spans="1:11">
      <c r="A6" s="6">
        <v>4</v>
      </c>
      <c r="B6" s="6"/>
      <c r="C6" s="6" t="e">
        <f>VLOOKUP(B6,' extreme Table'!$B$3:$B$57,1,FALSE)</f>
        <v>#N/A</v>
      </c>
      <c r="D6" s="6">
        <f t="shared" si="0"/>
        <v>22</v>
      </c>
      <c r="E6" s="10" t="e">
        <f>VLOOKUP(B6,'Overall Champs'!C:C,1,FALSE)</f>
        <v>#N/A</v>
      </c>
      <c r="F6" s="10" t="e">
        <f>VLOOKUP(B6,'Overall Champs'!P:P,1,FALSE)</f>
        <v>#N/A</v>
      </c>
      <c r="G6" s="6" t="e">
        <f>VLOOKUP(B6,' extreme Table'!B:B,1,FALSE)</f>
        <v>#N/A</v>
      </c>
      <c r="H6" s="6"/>
      <c r="I6" s="3"/>
      <c r="J6" s="6"/>
    </row>
    <row r="7" spans="1:11">
      <c r="A7" s="6">
        <v>5</v>
      </c>
      <c r="B7" s="6"/>
      <c r="C7" s="6" t="e">
        <f>VLOOKUP(B7,' extreme Table'!$B$3:$B$57,1,FALSE)</f>
        <v>#N/A</v>
      </c>
      <c r="D7" s="6">
        <f t="shared" si="0"/>
        <v>21</v>
      </c>
      <c r="E7" s="10" t="e">
        <f>VLOOKUP(B7,'Overall Champs'!C:C,1,FALSE)</f>
        <v>#N/A</v>
      </c>
      <c r="F7" s="10" t="e">
        <f>VLOOKUP(B7,'Overall Champs'!P:P,1,FALSE)</f>
        <v>#N/A</v>
      </c>
      <c r="G7" s="6" t="e">
        <f>VLOOKUP(B7,' extreme Table'!B:B,1,FALSE)</f>
        <v>#N/A</v>
      </c>
      <c r="H7" s="6"/>
      <c r="I7" s="3"/>
      <c r="J7" s="6"/>
    </row>
    <row r="8" spans="1:11">
      <c r="A8" s="6">
        <v>6</v>
      </c>
      <c r="B8" s="17"/>
      <c r="C8" s="6" t="e">
        <f>VLOOKUP(B8,' extreme Table'!$B$3:$B$57,1,FALSE)</f>
        <v>#N/A</v>
      </c>
      <c r="D8" s="6">
        <f t="shared" si="0"/>
        <v>20</v>
      </c>
      <c r="E8" s="10" t="e">
        <f>VLOOKUP(B8,'Overall Champs'!C:C,1,FALSE)</f>
        <v>#N/A</v>
      </c>
      <c r="F8" s="10" t="e">
        <f>VLOOKUP(B8,'Overall Champs'!P:P,1,FALSE)</f>
        <v>#N/A</v>
      </c>
      <c r="G8" s="6" t="e">
        <f>VLOOKUP(B8,' extreme Table'!B:B,1,FALSE)</f>
        <v>#N/A</v>
      </c>
      <c r="H8" s="6"/>
      <c r="I8" s="3"/>
      <c r="J8" s="6"/>
    </row>
    <row r="9" spans="1:11">
      <c r="A9" s="6">
        <v>7</v>
      </c>
      <c r="B9" s="54"/>
      <c r="C9" s="6" t="e">
        <f>VLOOKUP(B9,' extreme Table'!$B$3:$B$57,1,FALSE)</f>
        <v>#N/A</v>
      </c>
      <c r="D9" s="6">
        <f t="shared" si="0"/>
        <v>19</v>
      </c>
      <c r="E9" s="253" t="e">
        <f>VLOOKUP(B9,'Overall Champs'!C:C,1,FALSE)</f>
        <v>#N/A</v>
      </c>
      <c r="F9" s="253" t="e">
        <f>VLOOKUP(B9,'Overall Champs'!P:P,1,FALSE)</f>
        <v>#N/A</v>
      </c>
      <c r="G9" s="6" t="e">
        <f>VLOOKUP(B9,' extreme Table'!B:B,1,FALSE)</f>
        <v>#N/A</v>
      </c>
      <c r="H9" s="6"/>
      <c r="I9" s="3"/>
      <c r="J9" s="6"/>
    </row>
    <row r="10" spans="1:11">
      <c r="A10" s="6">
        <v>1</v>
      </c>
      <c r="B10" s="54" t="s">
        <v>366</v>
      </c>
      <c r="C10" s="6" t="str">
        <f>VLOOKUP(B10,' extreme Table'!$B$3:$B$57,1,FALSE)</f>
        <v>Ayan Hardaker</v>
      </c>
      <c r="D10" s="6">
        <f t="shared" si="0"/>
        <v>25</v>
      </c>
      <c r="E10" s="253" t="e">
        <f>VLOOKUP(B10,'Overall Champs'!C:C,1,FALSE)</f>
        <v>#N/A</v>
      </c>
      <c r="F10" s="253" t="str">
        <f>VLOOKUP(B10,'Overall Champs'!P:P,1,FALSE)</f>
        <v>Ayan Hardaker</v>
      </c>
      <c r="G10" s="6" t="str">
        <f>VLOOKUP(B10,' extreme Table'!B:B,1,FALSE)</f>
        <v>Ayan Hardaker</v>
      </c>
      <c r="H10" s="6"/>
      <c r="I10" s="3"/>
      <c r="J10" s="6"/>
    </row>
    <row r="11" spans="1:11">
      <c r="A11" s="6">
        <v>8</v>
      </c>
      <c r="B11" s="54"/>
      <c r="C11" s="6" t="e">
        <f>VLOOKUP(B11,' extreme Table'!$B$3:$B$57,1,FALSE)</f>
        <v>#N/A</v>
      </c>
      <c r="D11" s="6">
        <f t="shared" si="0"/>
        <v>18</v>
      </c>
      <c r="E11" s="253" t="e">
        <f>VLOOKUP(B11,'Overall Champs'!C:C,1,FALSE)</f>
        <v>#N/A</v>
      </c>
      <c r="F11" s="253" t="e">
        <f>VLOOKUP(B11,'Overall Champs'!P:P,1,FALSE)</f>
        <v>#N/A</v>
      </c>
      <c r="G11" s="6" t="e">
        <f>VLOOKUP(B11,' extreme Table'!B:B,1,FALSE)</f>
        <v>#N/A</v>
      </c>
      <c r="H11" s="6"/>
      <c r="I11" s="3"/>
      <c r="J11" s="6"/>
    </row>
    <row r="12" spans="1:11">
      <c r="A12" s="6">
        <v>2</v>
      </c>
      <c r="B12" s="54"/>
      <c r="C12" s="6" t="e">
        <f>VLOOKUP(B12,' extreme Table'!$B$3:$B$57,1,FALSE)</f>
        <v>#N/A</v>
      </c>
      <c r="D12" s="6">
        <f t="shared" si="0"/>
        <v>24</v>
      </c>
      <c r="E12" s="253" t="e">
        <f>VLOOKUP(B12,'Overall Champs'!C:C,1,FALSE)</f>
        <v>#N/A</v>
      </c>
      <c r="F12" s="253" t="e">
        <f>VLOOKUP(B12,'Overall Champs'!P:P,1,FALSE)</f>
        <v>#N/A</v>
      </c>
      <c r="G12" s="6" t="e">
        <f>VLOOKUP(B12,' extreme Table'!B:B,1,FALSE)</f>
        <v>#N/A</v>
      </c>
      <c r="H12" s="6"/>
      <c r="I12" s="3"/>
      <c r="J12" s="6"/>
    </row>
    <row r="13" spans="1:11">
      <c r="A13" s="6">
        <v>9</v>
      </c>
      <c r="B13" s="54"/>
      <c r="C13" s="6" t="e">
        <f>VLOOKUP(B13,' extreme Table'!$B$3:$B$57,1,FALSE)</f>
        <v>#N/A</v>
      </c>
      <c r="D13" s="6">
        <f t="shared" si="0"/>
        <v>17</v>
      </c>
      <c r="E13" s="10" t="e">
        <f>VLOOKUP(B13,'Overall Champs'!C:C,1,FALSE)</f>
        <v>#N/A</v>
      </c>
      <c r="F13" s="10" t="e">
        <f>VLOOKUP(B13,'Overall Champs'!P:P,1,FALSE)</f>
        <v>#N/A</v>
      </c>
      <c r="G13" s="6" t="e">
        <f>VLOOKUP(B13,' extreme Table'!B:B,1,FALSE)</f>
        <v>#N/A</v>
      </c>
      <c r="H13" s="6"/>
      <c r="I13" s="3"/>
      <c r="J13" s="6"/>
    </row>
    <row r="14" spans="1:11">
      <c r="A14" s="6">
        <v>3</v>
      </c>
      <c r="B14" s="54"/>
      <c r="C14" s="6" t="e">
        <f>VLOOKUP(B14,' extreme Table'!$B$3:$B$57,1,FALSE)</f>
        <v>#N/A</v>
      </c>
      <c r="D14" s="6">
        <f t="shared" si="0"/>
        <v>23</v>
      </c>
      <c r="E14" s="10" t="e">
        <f>VLOOKUP(B14,'Overall Champs'!C:C,1,FALSE)</f>
        <v>#N/A</v>
      </c>
      <c r="F14" s="10" t="e">
        <f>VLOOKUP(B14,'Overall Champs'!P:P,1,FALSE)</f>
        <v>#N/A</v>
      </c>
      <c r="G14" s="6" t="e">
        <f>VLOOKUP(B14,' extreme Table'!B:B,1,FALSE)</f>
        <v>#N/A</v>
      </c>
      <c r="H14" s="6"/>
      <c r="I14" s="3"/>
      <c r="J14" s="6"/>
    </row>
    <row r="15" spans="1:11">
      <c r="A15" s="2">
        <v>4</v>
      </c>
      <c r="B15" s="10"/>
      <c r="C15" s="6" t="e">
        <f>VLOOKUP(B15,' extreme Table'!$B$3:$B$57,1,FALSE)</f>
        <v>#N/A</v>
      </c>
      <c r="D15" s="6">
        <f t="shared" si="0"/>
        <v>22</v>
      </c>
      <c r="E15" s="10" t="e">
        <f>VLOOKUP(B15,'Overall Champs'!C:C,1,FALSE)</f>
        <v>#N/A</v>
      </c>
      <c r="F15" s="10" t="e">
        <f>VLOOKUP(B15,'Overall Champs'!P:P,1,FALSE)</f>
        <v>#N/A</v>
      </c>
      <c r="G15" s="6" t="e">
        <f>VLOOKUP(B15,' extreme Table'!B:B,1,FALSE)</f>
        <v>#N/A</v>
      </c>
      <c r="H15" s="6"/>
      <c r="I15" s="3"/>
      <c r="J15" s="6"/>
    </row>
    <row r="16" spans="1:11">
      <c r="A16" s="6"/>
      <c r="B16" s="6"/>
      <c r="C16" s="6"/>
      <c r="D16" s="6"/>
      <c r="G16" s="6"/>
      <c r="H16" s="6"/>
      <c r="I16" s="6"/>
      <c r="J16" s="6"/>
    </row>
    <row r="17" spans="1:10">
      <c r="A17" s="6"/>
      <c r="B17" s="6"/>
      <c r="C17" s="6"/>
      <c r="D17" s="6"/>
      <c r="G17" s="6"/>
      <c r="H17" s="6"/>
      <c r="I17" s="6"/>
      <c r="J17" s="6"/>
    </row>
    <row r="18" spans="1:10">
      <c r="A18" s="6"/>
      <c r="B18" s="6"/>
      <c r="C18" s="6"/>
      <c r="D18" s="6"/>
      <c r="G18" s="6"/>
      <c r="H18" s="6"/>
      <c r="I18" s="6"/>
      <c r="J18" s="6"/>
    </row>
    <row r="19" spans="1:10">
      <c r="A19" s="2"/>
    </row>
    <row r="20" spans="1:10">
      <c r="A20" s="7" t="s">
        <v>100</v>
      </c>
      <c r="B20" s="7"/>
      <c r="C20" s="7"/>
      <c r="D20" s="7"/>
    </row>
    <row r="21" spans="1:10">
      <c r="A21" s="6" t="s">
        <v>91</v>
      </c>
      <c r="B21" s="6"/>
      <c r="C21" s="8" t="s">
        <v>328</v>
      </c>
      <c r="D21" s="8" t="s">
        <v>98</v>
      </c>
      <c r="E21" s="7" t="s">
        <v>329</v>
      </c>
      <c r="G21" s="6"/>
      <c r="H21" s="6"/>
      <c r="I21" s="6"/>
      <c r="J21" s="6" t="s">
        <v>92</v>
      </c>
    </row>
    <row r="22" spans="1:10">
      <c r="A22" s="6">
        <v>1</v>
      </c>
      <c r="B22" s="10"/>
      <c r="C22" s="6" t="e">
        <f>VLOOKUP(B22,' extreme Table'!$B$3:$B$57,1,FALSE)</f>
        <v>#N/A</v>
      </c>
      <c r="D22" s="6">
        <f>26-A22</f>
        <v>25</v>
      </c>
      <c r="E22" s="10" t="e">
        <f>VLOOKUP(B22,'Overall Champs'!C:C,1,FALSE)</f>
        <v>#N/A</v>
      </c>
      <c r="G22" s="6" t="e">
        <f>VLOOKUP(B22,' extreme Table'!B:B,1,FALSE)</f>
        <v>#N/A</v>
      </c>
      <c r="H22" s="6"/>
      <c r="I22" s="6"/>
      <c r="J22" s="6"/>
    </row>
    <row r="23" spans="1:10">
      <c r="A23" s="6">
        <v>2</v>
      </c>
      <c r="B23" s="10"/>
      <c r="C23" s="6" t="e">
        <f>VLOOKUP(B23,' extreme Table'!$B$3:$B$57,1,FALSE)</f>
        <v>#N/A</v>
      </c>
      <c r="D23" s="6">
        <f t="shared" ref="D23:D35" si="1">26-A23</f>
        <v>24</v>
      </c>
      <c r="E23" s="10" t="e">
        <f>VLOOKUP(B23,'Overall Champs'!C:C,1,FALSE)</f>
        <v>#N/A</v>
      </c>
      <c r="G23" s="6" t="e">
        <f>VLOOKUP(B23,' extreme Table'!B:B,1,FALSE)</f>
        <v>#N/A</v>
      </c>
      <c r="H23" s="6"/>
      <c r="I23" s="6"/>
      <c r="J23" s="6"/>
    </row>
    <row r="24" spans="1:10">
      <c r="A24" s="6">
        <v>3</v>
      </c>
      <c r="B24" s="10"/>
      <c r="C24" s="6" t="e">
        <f>VLOOKUP(B24,' extreme Table'!$B$3:$B$57,1,FALSE)</f>
        <v>#N/A</v>
      </c>
      <c r="D24" s="6">
        <f t="shared" si="1"/>
        <v>23</v>
      </c>
      <c r="E24" s="10" t="e">
        <f>VLOOKUP(B24,'Overall Champs'!C:C,1,FALSE)</f>
        <v>#N/A</v>
      </c>
      <c r="G24" s="6" t="e">
        <f>VLOOKUP(B24,' extreme Table'!B:B,1,FALSE)</f>
        <v>#N/A</v>
      </c>
      <c r="H24" s="6"/>
      <c r="I24" s="6"/>
      <c r="J24" s="6"/>
    </row>
    <row r="25" spans="1:10">
      <c r="A25" s="6">
        <v>4</v>
      </c>
      <c r="B25" s="10"/>
      <c r="C25" s="6" t="e">
        <f>VLOOKUP(B25,' extreme Table'!$B$3:$B$57,1,FALSE)</f>
        <v>#N/A</v>
      </c>
      <c r="D25" s="6">
        <f t="shared" si="1"/>
        <v>22</v>
      </c>
      <c r="E25" s="10" t="e">
        <f>VLOOKUP(B25,'Overall Champs'!C:C,1,FALSE)</f>
        <v>#N/A</v>
      </c>
      <c r="G25" s="6" t="e">
        <f>VLOOKUP(B25,' extreme Table'!B:B,1,FALSE)</f>
        <v>#N/A</v>
      </c>
      <c r="H25" s="6"/>
      <c r="I25" s="6"/>
      <c r="J25" s="6"/>
    </row>
    <row r="26" spans="1:10">
      <c r="A26" s="6">
        <v>5</v>
      </c>
      <c r="B26" s="10"/>
      <c r="C26" s="6" t="e">
        <f>VLOOKUP(B26,' extreme Table'!$B$3:$B$57,1,FALSE)</f>
        <v>#N/A</v>
      </c>
      <c r="D26" s="6">
        <f t="shared" si="1"/>
        <v>21</v>
      </c>
      <c r="E26" s="10" t="e">
        <f>VLOOKUP(B26,'Overall Champs'!C:C,1,FALSE)</f>
        <v>#N/A</v>
      </c>
      <c r="G26" s="6" t="e">
        <f>VLOOKUP(B26,' extreme Table'!B:B,1,FALSE)</f>
        <v>#N/A</v>
      </c>
      <c r="H26" s="6"/>
      <c r="I26" s="6"/>
      <c r="J26" s="6"/>
    </row>
    <row r="27" spans="1:10">
      <c r="A27" s="6">
        <v>6</v>
      </c>
      <c r="B27" s="10"/>
      <c r="C27" s="6" t="e">
        <f>VLOOKUP(B27,' extreme Table'!$B$3:$B$57,1,FALSE)</f>
        <v>#N/A</v>
      </c>
      <c r="D27" s="6">
        <f t="shared" si="1"/>
        <v>20</v>
      </c>
      <c r="E27" s="10" t="e">
        <f>VLOOKUP(B27,'Overall Champs'!C:C,1,FALSE)</f>
        <v>#N/A</v>
      </c>
      <c r="G27" s="6" t="e">
        <f>VLOOKUP(B27,' extreme Table'!B:B,1,FALSE)</f>
        <v>#N/A</v>
      </c>
      <c r="H27" s="6"/>
      <c r="I27" s="6"/>
      <c r="J27" s="6"/>
    </row>
    <row r="28" spans="1:10">
      <c r="A28" s="6">
        <v>7</v>
      </c>
      <c r="B28" s="7"/>
      <c r="C28" s="6" t="e">
        <f>VLOOKUP(B28,' extreme Table'!$B$3:$B$57,1,FALSE)</f>
        <v>#N/A</v>
      </c>
      <c r="D28" s="6">
        <f t="shared" si="1"/>
        <v>19</v>
      </c>
      <c r="E28" s="10" t="e">
        <f>VLOOKUP(B28,'Overall Champs'!C:C,1,FALSE)</f>
        <v>#N/A</v>
      </c>
      <c r="G28" s="6" t="e">
        <f>VLOOKUP(B28,' extreme Table'!B:B,1,FALSE)</f>
        <v>#N/A</v>
      </c>
      <c r="H28" s="6"/>
      <c r="I28" s="6"/>
      <c r="J28" s="6"/>
    </row>
    <row r="29" spans="1:10" ht="19.2">
      <c r="A29" s="6">
        <v>8</v>
      </c>
      <c r="B29" s="182"/>
      <c r="C29" s="6" t="e">
        <f>VLOOKUP(B29,' extreme Table'!$B$3:$B$57,1,FALSE)</f>
        <v>#N/A</v>
      </c>
      <c r="D29" s="6">
        <f t="shared" si="1"/>
        <v>18</v>
      </c>
      <c r="E29" s="16" t="e">
        <f>VLOOKUP(B29,'Overall Champs'!C:C,1,FALSE)</f>
        <v>#N/A</v>
      </c>
      <c r="G29" s="6" t="e">
        <f>VLOOKUP(B29,' extreme Table'!B:B,1,FALSE)</f>
        <v>#N/A</v>
      </c>
      <c r="H29" s="6"/>
      <c r="I29" s="6"/>
      <c r="J29" s="6" t="s">
        <v>95</v>
      </c>
    </row>
    <row r="30" spans="1:10">
      <c r="A30" s="6">
        <v>9</v>
      </c>
      <c r="B30" s="10"/>
      <c r="C30" s="6" t="e">
        <f>VLOOKUP(B30,' extreme Table'!$B$3:$B$57,1,FALSE)</f>
        <v>#N/A</v>
      </c>
      <c r="D30" s="6">
        <f t="shared" si="1"/>
        <v>17</v>
      </c>
      <c r="E30" s="16" t="e">
        <f>VLOOKUP(B30,'Overall Champs'!C:C,1,FALSE)</f>
        <v>#N/A</v>
      </c>
      <c r="G30" s="6" t="e">
        <f>VLOOKUP(B30,' extreme Table'!B:B,1,FALSE)</f>
        <v>#N/A</v>
      </c>
      <c r="H30" s="6"/>
      <c r="I30" s="6"/>
      <c r="J30" s="6" t="s">
        <v>97</v>
      </c>
    </row>
    <row r="31" spans="1:10">
      <c r="A31" s="6">
        <v>10</v>
      </c>
      <c r="B31" s="7"/>
      <c r="C31" s="6" t="e">
        <f>VLOOKUP(B31,' extreme Table'!$B$3:$B$57,1,FALSE)</f>
        <v>#N/A</v>
      </c>
      <c r="D31" s="6">
        <f t="shared" si="1"/>
        <v>16</v>
      </c>
      <c r="E31" s="10" t="e">
        <f>VLOOKUP(B31,'Overall Champs'!C:C,1,FALSE)</f>
        <v>#N/A</v>
      </c>
      <c r="G31" s="6" t="e">
        <f>VLOOKUP(B31,' extreme Table'!B:B,1,FALSE)</f>
        <v>#N/A</v>
      </c>
      <c r="H31" s="6"/>
      <c r="I31" s="6"/>
      <c r="J31" s="6"/>
    </row>
    <row r="32" spans="1:10">
      <c r="A32" s="6">
        <v>11</v>
      </c>
      <c r="B32" s="10"/>
      <c r="C32" s="6" t="e">
        <f>VLOOKUP(B32,' extreme Table'!$B$3:$B$57,1,FALSE)</f>
        <v>#N/A</v>
      </c>
      <c r="D32" s="6">
        <f t="shared" si="1"/>
        <v>15</v>
      </c>
      <c r="E32" s="10" t="e">
        <f>VLOOKUP(B32,'Overall Champs'!C:C,1,FALSE)</f>
        <v>#N/A</v>
      </c>
      <c r="G32" s="6" t="e">
        <f>VLOOKUP(B32,' extreme Table'!B:B,1,FALSE)</f>
        <v>#N/A</v>
      </c>
    </row>
    <row r="33" spans="1:7">
      <c r="A33" s="6">
        <v>12</v>
      </c>
      <c r="B33" s="7"/>
      <c r="C33" s="6" t="e">
        <f>VLOOKUP(B33,' extreme Table'!$B$3:$B$57,1,FALSE)</f>
        <v>#N/A</v>
      </c>
      <c r="D33" s="6">
        <f t="shared" si="1"/>
        <v>14</v>
      </c>
      <c r="E33" s="16" t="e">
        <f>VLOOKUP(B33,'Overall Champs'!C:C,1,FALSE)</f>
        <v>#N/A</v>
      </c>
      <c r="G33" s="6" t="e">
        <f>VLOOKUP(B33,' extreme Table'!B:B,1,FALSE)</f>
        <v>#N/A</v>
      </c>
    </row>
    <row r="34" spans="1:7">
      <c r="A34" s="6">
        <v>13</v>
      </c>
      <c r="B34" s="54"/>
      <c r="C34" s="6" t="e">
        <f>VLOOKUP(B34,' extreme Table'!$B$3:$B$57,1,FALSE)</f>
        <v>#N/A</v>
      </c>
      <c r="D34" s="6">
        <f t="shared" si="1"/>
        <v>13</v>
      </c>
      <c r="E34" s="10" t="e">
        <f>VLOOKUP(B34,'Overall Champs'!C:C,1,FALSE)</f>
        <v>#N/A</v>
      </c>
      <c r="G34" s="6" t="e">
        <f>VLOOKUP(B34,' extreme Table'!B:B,1,FALSE)</f>
        <v>#N/A</v>
      </c>
    </row>
    <row r="35" spans="1:7">
      <c r="A35" s="6">
        <v>14</v>
      </c>
      <c r="B35" s="13"/>
      <c r="C35" s="6" t="e">
        <f>VLOOKUP(B35,' extreme Table'!$B$3:$B$57,1,FALSE)</f>
        <v>#N/A</v>
      </c>
      <c r="D35" s="6">
        <f t="shared" si="1"/>
        <v>12</v>
      </c>
      <c r="E35" s="10" t="e">
        <f>VLOOKUP(B35,'Overall Champs'!C:C,1,FALSE)</f>
        <v>#N/A</v>
      </c>
      <c r="G35" s="6" t="e">
        <f>VLOOKUP(B35,' extreme Table'!B:B,1,FALSE)</f>
        <v>#N/A</v>
      </c>
    </row>
    <row r="36" spans="1:7">
      <c r="A36" s="6"/>
      <c r="B36" s="10"/>
      <c r="C36" s="6"/>
      <c r="D36" s="6"/>
      <c r="G36" s="6"/>
    </row>
    <row r="37" spans="1:7">
      <c r="A37" s="6"/>
      <c r="B37" s="7"/>
      <c r="C37" s="6"/>
      <c r="D37" s="6"/>
      <c r="G37" s="6"/>
    </row>
    <row r="38" spans="1:7" s="10" customFormat="1">
      <c r="A38" s="6">
        <v>1</v>
      </c>
      <c r="B38" s="7"/>
      <c r="C38" s="6" t="e">
        <f>VLOOKUP(B38,' extreme Table'!$B$3:$B$57,1,FALSE)</f>
        <v>#N/A</v>
      </c>
      <c r="D38" s="6">
        <f t="shared" ref="D38:D43" si="2">26-A38</f>
        <v>25</v>
      </c>
      <c r="E38" s="10" t="e">
        <f>VLOOKUP(B38,'Overall Champs'!C:C,1,FALSE)</f>
        <v>#N/A</v>
      </c>
      <c r="F38" s="10" t="e">
        <f>VLOOKUP(B38,'Overall Champs'!P:P,1,FALSE)</f>
        <v>#N/A</v>
      </c>
      <c r="G38" s="6" t="e">
        <f>VLOOKUP(B38,' extreme Table'!B:B,1,FALSE)</f>
        <v>#N/A</v>
      </c>
    </row>
    <row r="39" spans="1:7" s="10" customFormat="1">
      <c r="A39" s="6">
        <v>2</v>
      </c>
      <c r="B39" s="7"/>
      <c r="C39" s="6" t="e">
        <f>VLOOKUP(B39,' extreme Table'!$B$3:$B$57,1,FALSE)</f>
        <v>#N/A</v>
      </c>
      <c r="D39" s="6">
        <f t="shared" si="2"/>
        <v>24</v>
      </c>
      <c r="E39" s="10" t="e">
        <f>VLOOKUP(B39,'Overall Champs'!C:C,1,FALSE)</f>
        <v>#N/A</v>
      </c>
      <c r="F39" s="10" t="e">
        <f>VLOOKUP(B39,'Overall Champs'!P:P,1,FALSE)</f>
        <v>#N/A</v>
      </c>
      <c r="G39" s="6" t="e">
        <f>VLOOKUP(B39,' extreme Table'!B:B,1,FALSE)</f>
        <v>#N/A</v>
      </c>
    </row>
    <row r="40" spans="1:7">
      <c r="A40" s="6">
        <v>3</v>
      </c>
      <c r="B40" s="10"/>
      <c r="C40" s="6" t="e">
        <f>VLOOKUP(B40,' extreme Table'!$B$3:$B$57,1,FALSE)</f>
        <v>#N/A</v>
      </c>
      <c r="D40" s="6">
        <f t="shared" si="2"/>
        <v>23</v>
      </c>
      <c r="E40" s="10" t="e">
        <f>VLOOKUP(B40,'Overall Champs'!C:C,1,FALSE)</f>
        <v>#N/A</v>
      </c>
      <c r="F40" s="10" t="e">
        <f>VLOOKUP(B40,'Overall Champs'!P:P,1,FALSE)</f>
        <v>#N/A</v>
      </c>
    </row>
    <row r="41" spans="1:7">
      <c r="A41" s="6">
        <v>4</v>
      </c>
      <c r="B41" s="10"/>
      <c r="C41" s="6" t="e">
        <f>VLOOKUP(B41,' extreme Table'!$B$3:$B$57,1,FALSE)</f>
        <v>#N/A</v>
      </c>
      <c r="D41" s="6">
        <f t="shared" si="2"/>
        <v>22</v>
      </c>
      <c r="E41" s="10" t="e">
        <f>VLOOKUP(B41,'Overall Champs'!C:C,1,FALSE)</f>
        <v>#N/A</v>
      </c>
      <c r="F41" s="10" t="e">
        <f>VLOOKUP(B41,'Overall Champs'!P:P,1,FALSE)</f>
        <v>#N/A</v>
      </c>
    </row>
    <row r="42" spans="1:7">
      <c r="A42" s="10"/>
      <c r="B42" s="8"/>
      <c r="C42" s="6" t="e">
        <f>VLOOKUP(B42,' extreme Table'!$B$3:$B$57,1,FALSE)</f>
        <v>#N/A</v>
      </c>
      <c r="D42" s="6">
        <f t="shared" si="2"/>
        <v>26</v>
      </c>
      <c r="E42" s="10" t="e">
        <f>VLOOKUP(B42,'Overall Champs'!C:C,1,FALSE)</f>
        <v>#N/A</v>
      </c>
      <c r="F42" s="10" t="e">
        <f>VLOOKUP(B42,'Overall Champs'!P:P,1,FALSE)</f>
        <v>#N/A</v>
      </c>
    </row>
    <row r="43" spans="1:7">
      <c r="A43" s="10"/>
      <c r="B43" s="8"/>
      <c r="C43" s="6" t="e">
        <f>VLOOKUP(B43,' extreme Table'!$B$3:$B$57,1,FALSE)</f>
        <v>#N/A</v>
      </c>
      <c r="D43" s="6">
        <f t="shared" si="2"/>
        <v>26</v>
      </c>
      <c r="E43" s="10" t="e">
        <f>VLOOKUP(B43,'Overall Champs'!C:C,1,FALSE)</f>
        <v>#N/A</v>
      </c>
      <c r="F43" s="10" t="e">
        <f>VLOOKUP(B43,'Overall Champs'!P:P,1,FALSE)</f>
        <v>#N/A</v>
      </c>
    </row>
    <row r="44" spans="1:7" ht="26.4">
      <c r="A44" s="7" t="s">
        <v>408</v>
      </c>
      <c r="B44" s="6"/>
      <c r="C44" s="6"/>
      <c r="D44" s="8" t="s">
        <v>98</v>
      </c>
    </row>
    <row r="45" spans="1:7">
      <c r="A45" s="6" t="s">
        <v>91</v>
      </c>
      <c r="B45" s="9"/>
      <c r="C45" s="6" t="e">
        <f>VLOOKUP(B45,' extreme Table'!$B$3:$B$57,1,FALSE)</f>
        <v>#N/A</v>
      </c>
      <c r="D45" s="6">
        <f>26-A46</f>
        <v>25</v>
      </c>
    </row>
    <row r="46" spans="1:7">
      <c r="A46" s="6">
        <v>1</v>
      </c>
      <c r="B46" s="9"/>
      <c r="C46" s="6" t="e">
        <f>VLOOKUP(B46,' extreme Table'!$B$3:$B$57,1,FALSE)</f>
        <v>#N/A</v>
      </c>
      <c r="D46" s="6">
        <f>26-A46</f>
        <v>25</v>
      </c>
      <c r="E46" s="10" t="e">
        <f>VLOOKUP(B46,'Overall Champs'!C:C,1,FALSE)</f>
        <v>#N/A</v>
      </c>
      <c r="F46" s="10" t="e">
        <f>VLOOKUP(B46,'Overall Champs'!P:P,1,FALSE)</f>
        <v>#N/A</v>
      </c>
      <c r="G46" s="6" t="e">
        <f>VLOOKUP(B46,' extreme Table'!B:B,1,FALSE)</f>
        <v>#N/A</v>
      </c>
    </row>
    <row r="47" spans="1:7">
      <c r="A47" s="6">
        <v>2</v>
      </c>
      <c r="B47" s="6"/>
      <c r="C47" s="6" t="e">
        <f>VLOOKUP(B47,' extreme Table'!$B$3:$B$57,1,FALSE)</f>
        <v>#N/A</v>
      </c>
      <c r="D47" s="6">
        <f t="shared" ref="D47:D53" si="3">26-A47</f>
        <v>24</v>
      </c>
      <c r="E47" s="16" t="e">
        <f>VLOOKUP(B47,'Overall Champs'!C:C,1,FALSE)</f>
        <v>#N/A</v>
      </c>
      <c r="F47" s="10" t="e">
        <f>VLOOKUP(B47,'Overall Champs'!P:P,1,FALSE)</f>
        <v>#N/A</v>
      </c>
      <c r="G47" s="6" t="e">
        <f>VLOOKUP(B47,' extreme Table'!B:B,1,FALSE)</f>
        <v>#N/A</v>
      </c>
    </row>
    <row r="48" spans="1:7">
      <c r="A48" s="6">
        <v>3</v>
      </c>
      <c r="B48" s="6"/>
      <c r="C48" s="6" t="e">
        <f>VLOOKUP(B48,' extreme Table'!$B$3:$B$57,1,FALSE)</f>
        <v>#N/A</v>
      </c>
      <c r="D48" s="6">
        <f t="shared" si="3"/>
        <v>23</v>
      </c>
      <c r="E48" s="10" t="e">
        <f>VLOOKUP(B48,'Overall Champs'!C:C,1,FALSE)</f>
        <v>#N/A</v>
      </c>
      <c r="F48" s="10" t="e">
        <f>VLOOKUP(B48,'Overall Champs'!P:P,1,FALSE)</f>
        <v>#N/A</v>
      </c>
      <c r="G48" s="6" t="e">
        <f>VLOOKUP(B48,' extreme Table'!B:B,1,FALSE)</f>
        <v>#N/A</v>
      </c>
    </row>
    <row r="49" spans="1:7">
      <c r="A49" s="6">
        <v>4</v>
      </c>
      <c r="B49" s="54"/>
      <c r="C49" s="6" t="e">
        <f>VLOOKUP(B49,' extreme Table'!$B$3:$B$57,1,FALSE)</f>
        <v>#N/A</v>
      </c>
      <c r="D49" s="6">
        <f t="shared" si="3"/>
        <v>22</v>
      </c>
      <c r="E49" s="16" t="e">
        <f>VLOOKUP(B49,'Overall Champs'!C:C,1,FALSE)</f>
        <v>#N/A</v>
      </c>
      <c r="F49" s="10" t="e">
        <f>VLOOKUP(B49,'Overall Champs'!P:P,1,FALSE)</f>
        <v>#N/A</v>
      </c>
      <c r="G49" s="6" t="e">
        <f>VLOOKUP(B49,' extreme Table'!B:B,1,FALSE)</f>
        <v>#N/A</v>
      </c>
    </row>
    <row r="50" spans="1:7">
      <c r="A50" s="6">
        <v>1</v>
      </c>
      <c r="C50" s="6" t="e">
        <f>VLOOKUP(B50,' extreme Table'!$B$3:$B$57,1,FALSE)</f>
        <v>#N/A</v>
      </c>
      <c r="D50" s="6">
        <f t="shared" si="3"/>
        <v>25</v>
      </c>
      <c r="E50" s="10" t="e">
        <f>VLOOKUP(B50,'Overall Champs'!C:C,1,FALSE)</f>
        <v>#N/A</v>
      </c>
      <c r="F50" s="10" t="e">
        <f>VLOOKUP(B50,'Overall Champs'!P:P,1,FALSE)</f>
        <v>#N/A</v>
      </c>
      <c r="G50" s="6" t="e">
        <f>VLOOKUP(B50,' extreme Table'!B:B,1,FALSE)</f>
        <v>#N/A</v>
      </c>
    </row>
    <row r="51" spans="1:7">
      <c r="A51" s="6">
        <v>2</v>
      </c>
      <c r="B51" s="7"/>
      <c r="C51" s="6" t="e">
        <f>VLOOKUP(B51,' extreme Table'!$B$3:$B$57,1,FALSE)</f>
        <v>#N/A</v>
      </c>
      <c r="D51" s="6">
        <f t="shared" si="3"/>
        <v>24</v>
      </c>
      <c r="E51" s="10" t="e">
        <f>VLOOKUP(B51,'Overall Champs'!C:C,1,FALSE)</f>
        <v>#N/A</v>
      </c>
      <c r="F51" s="10" t="e">
        <f>VLOOKUP(B51,'Overall Champs'!P:P,1,FALSE)</f>
        <v>#N/A</v>
      </c>
      <c r="G51" s="6" t="e">
        <f>VLOOKUP(B51,' extreme Table'!B:B,1,FALSE)</f>
        <v>#N/A</v>
      </c>
    </row>
    <row r="52" spans="1:7">
      <c r="A52" s="6">
        <v>5</v>
      </c>
      <c r="B52" s="54"/>
      <c r="C52" s="6" t="e">
        <f>VLOOKUP(B52,' extreme Table'!$B$3:$B$57,1,FALSE)</f>
        <v>#N/A</v>
      </c>
      <c r="D52" s="6">
        <f t="shared" si="3"/>
        <v>21</v>
      </c>
      <c r="E52" s="10" t="e">
        <f>VLOOKUP(B52,'Overall Champs'!C:C,1,FALSE)</f>
        <v>#N/A</v>
      </c>
      <c r="F52" s="10" t="e">
        <f>VLOOKUP(B52,'Overall Champs'!P:P,1,FALSE)</f>
        <v>#N/A</v>
      </c>
      <c r="G52" s="6" t="e">
        <f>VLOOKUP(B52,' extreme Table'!B:B,1,FALSE)</f>
        <v>#N/A</v>
      </c>
    </row>
    <row r="53" spans="1:7">
      <c r="A53" s="6">
        <v>3</v>
      </c>
      <c r="B53" s="189"/>
      <c r="C53" s="6" t="e">
        <f>VLOOKUP(B53,' extreme Table'!$B$3:$B$57,1,FALSE)</f>
        <v>#N/A</v>
      </c>
      <c r="D53" s="6">
        <f t="shared" si="3"/>
        <v>23</v>
      </c>
      <c r="E53" s="10" t="e">
        <f>VLOOKUP(B53,'Overall Champs'!C:C,1,FALSE)</f>
        <v>#N/A</v>
      </c>
      <c r="F53" s="16" t="e">
        <f>VLOOKUP(B53,'Overall Champs'!P:P,1,FALSE)</f>
        <v>#N/A</v>
      </c>
      <c r="G53" s="6" t="e">
        <f>VLOOKUP(B53,' extreme Table'!B:B,1,FALSE)</f>
        <v>#N/A</v>
      </c>
    </row>
    <row r="54" spans="1:7">
      <c r="A54" s="6">
        <v>4</v>
      </c>
      <c r="B54" s="189"/>
      <c r="C54" s="6" t="e">
        <f>VLOOKUP(B54,' extreme Table'!$B$3:$B$57,1,FALSE)</f>
        <v>#N/A</v>
      </c>
      <c r="D54" s="6">
        <f>26-A54</f>
        <v>22</v>
      </c>
      <c r="E54" s="10" t="e">
        <f>VLOOKUP(B54,'Overall Champs'!C:C,1,FALSE)</f>
        <v>#N/A</v>
      </c>
      <c r="F54" s="10" t="e">
        <f>VLOOKUP(B54,'Overall Champs'!P:P,1,FALSE)</f>
        <v>#N/A</v>
      </c>
      <c r="G54" s="6" t="e">
        <f>VLOOKUP(B54,' extreme Table'!B:B,1,FALSE)</f>
        <v>#N/A</v>
      </c>
    </row>
    <row r="55" spans="1:7">
      <c r="A55" s="6">
        <v>4</v>
      </c>
      <c r="B55" s="8"/>
      <c r="C55" s="6" t="e">
        <f>VLOOKUP(B48,#REF!,1,FALSE)</f>
        <v>#REF!</v>
      </c>
      <c r="D55" s="6">
        <f>26-A56</f>
        <v>19</v>
      </c>
    </row>
    <row r="56" spans="1:7">
      <c r="A56" s="6">
        <v>7</v>
      </c>
      <c r="B56" s="8"/>
      <c r="C56" s="6" t="e">
        <f>VLOOKUP(B49,#REF!,1,FALSE)</f>
        <v>#REF!</v>
      </c>
      <c r="D56" s="6">
        <f>26-A57</f>
        <v>21</v>
      </c>
    </row>
    <row r="57" spans="1:7">
      <c r="A57" s="6">
        <v>5</v>
      </c>
      <c r="B57" s="8"/>
    </row>
    <row r="58" spans="1:7">
      <c r="B58" s="8"/>
      <c r="C58" s="7"/>
      <c r="D58" s="7"/>
    </row>
    <row r="59" spans="1:7">
      <c r="A59" s="7" t="s">
        <v>116</v>
      </c>
      <c r="B59" s="6"/>
      <c r="C59" s="6"/>
      <c r="D59" s="8" t="s">
        <v>98</v>
      </c>
    </row>
    <row r="60" spans="1:7">
      <c r="A60" s="6" t="s">
        <v>91</v>
      </c>
      <c r="B60" s="8"/>
      <c r="C60" s="6" t="e">
        <f>VLOOKUP(B53,#REF!,1,FALSE)</f>
        <v>#REF!</v>
      </c>
      <c r="D60" s="6">
        <f>26-A61</f>
        <v>25</v>
      </c>
    </row>
    <row r="61" spans="1:7">
      <c r="A61" s="6">
        <v>1</v>
      </c>
      <c r="B61" s="8"/>
      <c r="C61" s="6" t="e">
        <f>VLOOKUP(B61,' extreme Table'!$B$3:$B$57,1,FALSE)</f>
        <v>#N/A</v>
      </c>
      <c r="D61" s="6">
        <f>26-A61</f>
        <v>25</v>
      </c>
      <c r="E61" s="10" t="e">
        <f>VLOOKUP(B61,'Overall Champs'!C:C,1,FALSE)</f>
        <v>#N/A</v>
      </c>
      <c r="G61" s="6" t="e">
        <f>VLOOKUP(B61,' extreme Table'!B:B,1,FALSE)</f>
        <v>#N/A</v>
      </c>
    </row>
    <row r="62" spans="1:7">
      <c r="A62" s="6">
        <v>2</v>
      </c>
      <c r="B62" s="8"/>
      <c r="C62" s="6" t="e">
        <f>VLOOKUP(B62,' extreme Table'!$B$3:$B$57,1,FALSE)</f>
        <v>#N/A</v>
      </c>
      <c r="D62" s="6">
        <f t="shared" ref="D62:D67" si="4">26-A62</f>
        <v>24</v>
      </c>
      <c r="E62" s="10" t="e">
        <f>VLOOKUP(B62,'Overall Champs'!C:C,1,FALSE)</f>
        <v>#N/A</v>
      </c>
      <c r="G62" s="6" t="e">
        <f>VLOOKUP(B62,' extreme Table'!B:B,1,FALSE)</f>
        <v>#N/A</v>
      </c>
    </row>
    <row r="63" spans="1:7">
      <c r="A63" s="6">
        <v>3</v>
      </c>
      <c r="B63" s="8"/>
      <c r="C63" s="6" t="e">
        <f>VLOOKUP(B63,' extreme Table'!$B$3:$B$57,1,FALSE)</f>
        <v>#N/A</v>
      </c>
      <c r="D63" s="6">
        <f t="shared" si="4"/>
        <v>23</v>
      </c>
      <c r="E63" s="10" t="e">
        <f>VLOOKUP(B63,'Overall Champs'!C:C,1,FALSE)</f>
        <v>#N/A</v>
      </c>
      <c r="G63" s="6" t="e">
        <f>VLOOKUP(B63,' extreme Table'!B:B,1,FALSE)</f>
        <v>#N/A</v>
      </c>
    </row>
    <row r="64" spans="1:7">
      <c r="A64" s="6">
        <v>4</v>
      </c>
      <c r="B64" s="8"/>
      <c r="C64" s="6" t="e">
        <f>VLOOKUP(B57,#REF!,1,FALSE)</f>
        <v>#REF!</v>
      </c>
      <c r="D64" s="6">
        <f t="shared" ref="D64:D71" si="5">26-A65</f>
        <v>25</v>
      </c>
      <c r="G64" s="6" t="e">
        <f>VLOOKUP(B64,' extreme Table'!B:B,1,FALSE)</f>
        <v>#N/A</v>
      </c>
    </row>
    <row r="65" spans="1:7">
      <c r="A65" s="6">
        <v>1</v>
      </c>
      <c r="C65" s="6" t="e">
        <f>VLOOKUP(B65,' extreme Table'!$B$3:$B$57,1,FALSE)</f>
        <v>#N/A</v>
      </c>
      <c r="D65" s="6">
        <f t="shared" si="4"/>
        <v>25</v>
      </c>
      <c r="E65" s="10" t="e">
        <f>VLOOKUP(B65,'Overall Champs'!P:P,1,FALSE)</f>
        <v>#N/A</v>
      </c>
      <c r="G65" s="6" t="e">
        <f>VLOOKUP(B65,' extreme Table'!B:B,1,FALSE)</f>
        <v>#N/A</v>
      </c>
    </row>
    <row r="66" spans="1:7">
      <c r="A66" s="6">
        <v>2</v>
      </c>
      <c r="B66" s="7"/>
      <c r="C66" s="6" t="e">
        <f>VLOOKUP(B66,' extreme Table'!$B$3:$B$57,1,FALSE)</f>
        <v>#N/A</v>
      </c>
      <c r="D66" s="6">
        <f t="shared" si="4"/>
        <v>24</v>
      </c>
      <c r="E66" s="10" t="e">
        <f>VLOOKUP(B66,'Overall Champs'!P:P,1,FALSE)</f>
        <v>#N/A</v>
      </c>
      <c r="G66" s="6" t="e">
        <f>VLOOKUP(B66,' extreme Table'!B:B,1,FALSE)</f>
        <v>#N/A</v>
      </c>
    </row>
    <row r="67" spans="1:7">
      <c r="A67" s="6">
        <v>3</v>
      </c>
      <c r="B67" s="8"/>
      <c r="C67" s="6" t="e">
        <f>VLOOKUP(B67,' extreme Table'!$B$3:$B$57,1,FALSE)</f>
        <v>#N/A</v>
      </c>
      <c r="D67" s="6">
        <f t="shared" si="4"/>
        <v>23</v>
      </c>
      <c r="E67" s="10" t="e">
        <f>VLOOKUP(B67,'Overall Champs'!P:P,1,FALSE)</f>
        <v>#N/A</v>
      </c>
      <c r="G67" s="6" t="e">
        <f>VLOOKUP(B67,' extreme Table'!B:B,1,FALSE)</f>
        <v>#N/A</v>
      </c>
    </row>
    <row r="68" spans="1:7">
      <c r="A68" s="6">
        <v>4</v>
      </c>
      <c r="B68" s="8"/>
      <c r="C68" s="6" t="e">
        <f>VLOOKUP(B61,#REF!,1,FALSE)</f>
        <v>#REF!</v>
      </c>
      <c r="D68" s="6">
        <f t="shared" si="5"/>
        <v>23</v>
      </c>
    </row>
    <row r="69" spans="1:7">
      <c r="A69" s="6">
        <v>3</v>
      </c>
      <c r="B69" s="8"/>
      <c r="C69" s="6" t="e">
        <f>VLOOKUP(B62,#REF!,1,FALSE)</f>
        <v>#REF!</v>
      </c>
      <c r="D69" s="6">
        <f t="shared" si="5"/>
        <v>22</v>
      </c>
    </row>
    <row r="70" spans="1:7">
      <c r="A70" s="6">
        <v>4</v>
      </c>
      <c r="B70" s="8"/>
      <c r="C70" s="6" t="e">
        <f>VLOOKUP(B63,#REF!,1,FALSE)</f>
        <v>#REF!</v>
      </c>
      <c r="D70" s="6">
        <f t="shared" si="5"/>
        <v>19</v>
      </c>
    </row>
    <row r="71" spans="1:7">
      <c r="A71" s="6">
        <v>7</v>
      </c>
      <c r="B71" s="8"/>
      <c r="C71" s="6" t="e">
        <f>VLOOKUP(B64,#REF!,1,FALSE)</f>
        <v>#REF!</v>
      </c>
      <c r="D71" s="6">
        <f t="shared" si="5"/>
        <v>21</v>
      </c>
    </row>
    <row r="72" spans="1:7">
      <c r="A72" s="6">
        <v>5</v>
      </c>
      <c r="B72" s="8"/>
    </row>
    <row r="73" spans="1:7">
      <c r="B73" s="8"/>
      <c r="C73" s="7"/>
      <c r="D73" s="7"/>
    </row>
    <row r="74" spans="1:7">
      <c r="A74" s="7" t="s">
        <v>117</v>
      </c>
      <c r="B74" s="6"/>
      <c r="C74" s="6"/>
      <c r="D74" s="8" t="s">
        <v>98</v>
      </c>
    </row>
    <row r="75" spans="1:7">
      <c r="A75" s="6" t="s">
        <v>91</v>
      </c>
      <c r="B75" s="8"/>
      <c r="C75" s="6" t="e">
        <f>VLOOKUP(B68,#REF!,1,FALSE)</f>
        <v>#REF!</v>
      </c>
      <c r="D75" s="6">
        <f>26-A76</f>
        <v>25</v>
      </c>
    </row>
    <row r="76" spans="1:7">
      <c r="A76" s="6">
        <v>1</v>
      </c>
      <c r="B76" s="8"/>
      <c r="C76" s="6" t="e">
        <f>VLOOKUP(B76,' extreme Table'!$B$3:$B$57,1,FALSE)</f>
        <v>#N/A</v>
      </c>
      <c r="D76" s="6">
        <f>26-A76</f>
        <v>25</v>
      </c>
      <c r="E76" s="10" t="e">
        <f>VLOOKUP(B76,'Overall Champs'!C:C,1,FALSE)</f>
        <v>#N/A</v>
      </c>
      <c r="G76" s="6" t="e">
        <f>VLOOKUP(B76,' extreme Table'!B:B,1,FALSE)</f>
        <v>#N/A</v>
      </c>
    </row>
    <row r="77" spans="1:7">
      <c r="A77" s="6">
        <v>2</v>
      </c>
      <c r="B77" s="9"/>
      <c r="C77" s="6" t="e">
        <f>VLOOKUP(B77,' extreme Table'!$B$3:$B$57,1,FALSE)</f>
        <v>#N/A</v>
      </c>
      <c r="D77" s="6">
        <f t="shared" ref="D77:D87" si="6">26-A77</f>
        <v>24</v>
      </c>
      <c r="E77" s="10" t="e">
        <f>VLOOKUP(B77,'Overall Champs'!C:C,1,FALSE)</f>
        <v>#N/A</v>
      </c>
      <c r="G77" s="6" t="e">
        <f>VLOOKUP(B77,' extreme Table'!B:B,1,FALSE)</f>
        <v>#N/A</v>
      </c>
    </row>
    <row r="78" spans="1:7">
      <c r="A78" s="6">
        <v>3</v>
      </c>
      <c r="B78" s="189"/>
      <c r="C78" s="6" t="e">
        <f>VLOOKUP(B78,' extreme Table'!$B$3:$B$57,1,FALSE)</f>
        <v>#N/A</v>
      </c>
      <c r="D78" s="6">
        <f t="shared" si="6"/>
        <v>23</v>
      </c>
      <c r="E78" s="10" t="e">
        <f>VLOOKUP(B78,'Overall Champs'!C:C,1,FALSE)</f>
        <v>#N/A</v>
      </c>
      <c r="G78" s="6" t="e">
        <f>VLOOKUP(B78,' extreme Table'!B:B,1,FALSE)</f>
        <v>#N/A</v>
      </c>
    </row>
    <row r="79" spans="1:7">
      <c r="A79" s="6">
        <v>4</v>
      </c>
      <c r="B79" s="189"/>
      <c r="C79" s="6" t="e">
        <f>VLOOKUP(B79,' extreme Table'!$B$3:$B$57,1,FALSE)</f>
        <v>#N/A</v>
      </c>
      <c r="D79" s="6">
        <f t="shared" si="6"/>
        <v>22</v>
      </c>
      <c r="E79" s="10" t="e">
        <f>VLOOKUP(B79,'Overall Champs'!C:C,1,FALSE)</f>
        <v>#N/A</v>
      </c>
      <c r="G79" s="6" t="e">
        <f>VLOOKUP(B79,' extreme Table'!B:B,1,FALSE)</f>
        <v>#N/A</v>
      </c>
    </row>
    <row r="80" spans="1:7">
      <c r="A80" s="6">
        <v>5</v>
      </c>
      <c r="B80" s="7"/>
      <c r="C80" s="6" t="e">
        <f>VLOOKUP(B80,' extreme Table'!$B$3:$B$57,1,FALSE)</f>
        <v>#N/A</v>
      </c>
      <c r="D80" s="6">
        <f t="shared" si="6"/>
        <v>21</v>
      </c>
      <c r="E80" s="10" t="e">
        <f>VLOOKUP(B80,'Overall Champs'!C:C,1,FALSE)</f>
        <v>#N/A</v>
      </c>
    </row>
    <row r="81" spans="1:6">
      <c r="A81" s="6">
        <v>6</v>
      </c>
      <c r="B81" s="7"/>
      <c r="C81" s="6" t="e">
        <f>VLOOKUP(B81,' extreme Table'!$B$3:$B$57,1,FALSE)</f>
        <v>#N/A</v>
      </c>
      <c r="D81" s="6">
        <f t="shared" si="6"/>
        <v>20</v>
      </c>
      <c r="E81" s="10" t="e">
        <f>VLOOKUP(B81,'Overall Champs'!C:C,1,FALSE)</f>
        <v>#N/A</v>
      </c>
    </row>
    <row r="82" spans="1:6">
      <c r="A82" s="6">
        <v>7</v>
      </c>
      <c r="B82" s="7"/>
      <c r="C82" s="6" t="e">
        <f>VLOOKUP(B82,' extreme Table'!$B$3:$B$57,1,FALSE)</f>
        <v>#N/A</v>
      </c>
      <c r="D82" s="6">
        <f t="shared" si="6"/>
        <v>19</v>
      </c>
      <c r="E82" s="10" t="e">
        <f>VLOOKUP(B82,'Overall Champs'!C:C,1,FALSE)</f>
        <v>#N/A</v>
      </c>
    </row>
    <row r="83" spans="1:6">
      <c r="A83" s="6">
        <v>8</v>
      </c>
      <c r="B83" s="7"/>
      <c r="C83" s="6" t="e">
        <f>VLOOKUP(B83,' extreme Table'!$B$3:$B$57,1,FALSE)</f>
        <v>#N/A</v>
      </c>
      <c r="D83" s="6">
        <f t="shared" si="6"/>
        <v>18</v>
      </c>
    </row>
    <row r="84" spans="1:6">
      <c r="A84" s="6">
        <v>1</v>
      </c>
      <c r="B84" s="7"/>
      <c r="C84" s="6" t="e">
        <f>VLOOKUP(B84,' extreme Table'!$B$3:$B$57,1,FALSE)</f>
        <v>#N/A</v>
      </c>
      <c r="D84" s="6">
        <f t="shared" si="6"/>
        <v>25</v>
      </c>
      <c r="F84" s="10" t="e">
        <f>VLOOKUP(B84,'Overall Champs'!P:P,1,FALSE)</f>
        <v>#N/A</v>
      </c>
    </row>
    <row r="85" spans="1:6">
      <c r="A85" s="6">
        <v>2</v>
      </c>
      <c r="B85" s="7"/>
      <c r="C85" s="6" t="e">
        <f>VLOOKUP(B85,' extreme Table'!$B$3:$B$57,1,FALSE)</f>
        <v>#N/A</v>
      </c>
      <c r="D85" s="6">
        <f t="shared" si="6"/>
        <v>24</v>
      </c>
      <c r="F85" s="10" t="e">
        <f>VLOOKUP(B85,'Overall Champs'!P:P,1,FALSE)</f>
        <v>#N/A</v>
      </c>
    </row>
    <row r="86" spans="1:6">
      <c r="A86" s="6">
        <v>3</v>
      </c>
      <c r="B86" s="7"/>
      <c r="C86" s="6" t="e">
        <f>VLOOKUP(B86,' extreme Table'!$B$3:$B$57,1,FALSE)</f>
        <v>#N/A</v>
      </c>
      <c r="D86" s="6">
        <f t="shared" si="6"/>
        <v>23</v>
      </c>
      <c r="F86" s="10" t="e">
        <f>VLOOKUP(B86,'Overall Champs'!P:P,1,FALSE)</f>
        <v>#N/A</v>
      </c>
    </row>
    <row r="87" spans="1:6">
      <c r="A87" s="6">
        <v>4</v>
      </c>
      <c r="B87" s="7"/>
      <c r="C87" s="6" t="e">
        <f>VLOOKUP(B87,' extreme Table'!$B$3:$B$57,1,FALSE)</f>
        <v>#N/A</v>
      </c>
      <c r="D87" s="6">
        <f t="shared" si="6"/>
        <v>22</v>
      </c>
      <c r="F87" s="10" t="e">
        <f>VLOOKUP(B87,'Overall Champs'!P:P,1,FALSE)</f>
        <v>#N/A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Events</vt:lpstr>
      <vt:lpstr>Overall Champs</vt:lpstr>
      <vt:lpstr> xc Table</vt:lpstr>
      <vt:lpstr> fell Table</vt:lpstr>
      <vt:lpstr> extreme Table</vt:lpstr>
      <vt:lpstr> Road Table</vt:lpstr>
      <vt:lpstr> Marathon Results</vt:lpstr>
      <vt:lpstr> xc results</vt:lpstr>
      <vt:lpstr> extreme results</vt:lpstr>
      <vt:lpstr>ContactList</vt:lpstr>
      <vt:lpstr> fell results</vt:lpstr>
      <vt:lpstr> road results</vt:lpstr>
      <vt:lpstr>2017 marathon table</vt:lpstr>
      <vt:lpstr>Age Cat</vt:lpstr>
      <vt:lpstr>' extreme Table'!Print_Area</vt:lpstr>
      <vt:lpstr>' Marathon Results'!Print_Area</vt:lpstr>
      <vt:lpstr>' Road Table'!Print_Area</vt:lpstr>
      <vt:lpstr>' xc Table'!Print_Area</vt:lpstr>
      <vt:lpstr>'2017 marathon table'!Print_Area</vt:lpstr>
      <vt:lpstr>'Overall Champs'!Print_Area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Chester</dc:creator>
  <cp:lastModifiedBy>Simon Chester</cp:lastModifiedBy>
  <cp:lastPrinted>2018-12-11T21:04:56Z</cp:lastPrinted>
  <dcterms:created xsi:type="dcterms:W3CDTF">2017-02-02T16:41:50Z</dcterms:created>
  <dcterms:modified xsi:type="dcterms:W3CDTF">2019-02-10T21:38:07Z</dcterms:modified>
</cp:coreProperties>
</file>